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60" firstSheet="1" activeTab="8"/>
  </bookViews>
  <sheets>
    <sheet name="Doblo" sheetId="1" state="hidden" r:id="rId1"/>
    <sheet name="Anexa 1.1 A" sheetId="2" r:id="rId2"/>
    <sheet name="Anexa 1.1 B" sheetId="3" r:id="rId3"/>
    <sheet name="Anexa 1.2" sheetId="4" r:id="rId4"/>
    <sheet name="Anexa 1.3" sheetId="5" r:id="rId5"/>
    <sheet name="Anexa 1.4" sheetId="6" r:id="rId6"/>
    <sheet name="Anexa 1.5" sheetId="7" r:id="rId7"/>
    <sheet name="Anexa 2" sheetId="8" r:id="rId8"/>
    <sheet name="Anexa 3" sheetId="9" r:id="rId9"/>
  </sheets>
  <definedNames>
    <definedName name="Excel_BuiltIn__FilterDatabase" localSheetId="0">'Doblo'!$A$17:$F$17</definedName>
    <definedName name="_xlnm.Print_Area" localSheetId="0">'Doblo'!$A$1:$G$173</definedName>
  </definedNames>
  <calcPr fullCalcOnLoad="1"/>
</workbook>
</file>

<file path=xl/sharedStrings.xml><?xml version="1.0" encoding="utf-8"?>
<sst xmlns="http://schemas.openxmlformats.org/spreadsheetml/2006/main" count="1931" uniqueCount="655">
  <si>
    <t xml:space="preserve">Ventilator radiator </t>
  </si>
  <si>
    <t>Vopsire element caroserie</t>
  </si>
  <si>
    <t>Vopsire totala</t>
  </si>
  <si>
    <t>Total</t>
  </si>
  <si>
    <t>Tarif manoperă estimat ( ora / manopera ), fără TVA  =</t>
  </si>
  <si>
    <t>Lista de piese pentru autoturismul marca      DOBLO</t>
  </si>
  <si>
    <t xml:space="preserve">Amortizor fata   </t>
  </si>
  <si>
    <t xml:space="preserve">Amortizor spate   </t>
  </si>
  <si>
    <t>Antigel 1L*</t>
  </si>
  <si>
    <t xml:space="preserve">Arc punte spate </t>
  </si>
  <si>
    <t>Oglinda exterioara  dreapta</t>
  </si>
  <si>
    <t>Oglinda exterioara  stanga</t>
  </si>
  <si>
    <t xml:space="preserve">Culbutor supapa  </t>
  </si>
  <si>
    <t xml:space="preserve">Filtru combustibil  </t>
  </si>
  <si>
    <t xml:space="preserve">Amortizor  spate </t>
  </si>
  <si>
    <t xml:space="preserve">Amortizor portbagaj   </t>
  </si>
  <si>
    <t xml:space="preserve">Ventilator habitaclu  </t>
  </si>
  <si>
    <t xml:space="preserve">Amortizor  fata </t>
  </si>
  <si>
    <t xml:space="preserve">Bieleta antiruliu    </t>
  </si>
  <si>
    <t xml:space="preserve">Etrier frana fata dreapta </t>
  </si>
  <si>
    <t xml:space="preserve">Far dreapta  </t>
  </si>
  <si>
    <t xml:space="preserve">Far stanga  </t>
  </si>
  <si>
    <t xml:space="preserve">Fulie curea arbore cotit  </t>
  </si>
  <si>
    <t xml:space="preserve">Pompa apa    </t>
  </si>
  <si>
    <t xml:space="preserve">Pompa ulei </t>
  </si>
  <si>
    <t xml:space="preserve">Racord evacuare    </t>
  </si>
  <si>
    <t xml:space="preserve">Rola ghidare / conducere curea transmisie    </t>
  </si>
  <si>
    <t xml:space="preserve">Set montaj turbocompresor  </t>
  </si>
  <si>
    <t xml:space="preserve">Supapa admisie    </t>
  </si>
  <si>
    <t xml:space="preserve">Volanta </t>
  </si>
  <si>
    <t xml:space="preserve">Amortizor fata dreapta   </t>
  </si>
  <si>
    <t xml:space="preserve">Alternator </t>
  </si>
  <si>
    <t xml:space="preserve">Baterie de pornire  </t>
  </si>
  <si>
    <t xml:space="preserve">Scut motor  </t>
  </si>
  <si>
    <t xml:space="preserve">Set accesorii sabot de frana  </t>
  </si>
  <si>
    <t>Janta tabla</t>
  </si>
  <si>
    <t>Janta aliaj</t>
  </si>
  <si>
    <t xml:space="preserve">Pompa combustibil  </t>
  </si>
  <si>
    <t>TOTAL</t>
  </si>
  <si>
    <t>Bec far faza lunga</t>
  </si>
  <si>
    <t xml:space="preserve">Bec numar  </t>
  </si>
  <si>
    <t>Nr. de înmatriculare:  IS-05-LLK; IS-05-LYZ,  SV-25-CTR ; BT-04-SDN; SV-26-CTR ; SV-64-CTR ; VS-15-AND; VN-25-CTR; GL-06-HRO ; NT-10-CTR</t>
  </si>
  <si>
    <t xml:space="preserve">         Nr. de identificare  ZFA22300005324593; ZFA22300005329878; ZFA2230000530105 ;  ZFA22300005325418 ; ZFA22300005329989 ; ZFA22300005324616 ; ZFA22300005330424; ZFA22300005324479;ZFA22300005330439 ; 3; ZFA22300005329737; </t>
  </si>
  <si>
    <t>Valoare totala estimata ( Total autoturism x  10  buc )  =</t>
  </si>
  <si>
    <t xml:space="preserve">         Lista de piese pentru autoturismul marca  DACIA DUSTER</t>
  </si>
  <si>
    <t>Arbore cotit OE</t>
  </si>
  <si>
    <t xml:space="preserve">Arc etrier frana  </t>
  </si>
  <si>
    <t xml:space="preserve">Arc sabot frana </t>
  </si>
  <si>
    <t xml:space="preserve">Arcuri elicoidale spate </t>
  </si>
  <si>
    <t>Baterie de pornire 60 Ah</t>
  </si>
  <si>
    <t>Biela motor</t>
  </si>
  <si>
    <t>Bieleta directie echipata    </t>
  </si>
  <si>
    <t xml:space="preserve">Brat / bieleta suspensie roata spate  </t>
  </si>
  <si>
    <t xml:space="preserve">Brat suspensie fata dreapta   </t>
  </si>
  <si>
    <t xml:space="preserve">Brat suspensie fata stanga   </t>
  </si>
  <si>
    <t xml:space="preserve">Bucsa punte spate </t>
  </si>
  <si>
    <t xml:space="preserve">Cablu frana de parcare  </t>
  </si>
  <si>
    <t xml:space="preserve">Cap bara dreapta   </t>
  </si>
  <si>
    <t xml:space="preserve">Cap bara stanga   </t>
  </si>
  <si>
    <t xml:space="preserve">Cilindru receptor frana dreapta  </t>
  </si>
  <si>
    <t xml:space="preserve">Cilindru receptor frana stanga  </t>
  </si>
  <si>
    <t>Clapeta admisie aer motor</t>
  </si>
  <si>
    <t>Compresor aer conditionat</t>
  </si>
  <si>
    <t xml:space="preserve">Convertor presiune esapament  </t>
  </si>
  <si>
    <t xml:space="preserve">Cuzineti arbore cotit  </t>
  </si>
  <si>
    <t xml:space="preserve">Cuzineti biela </t>
  </si>
  <si>
    <t xml:space="preserve">Dop gaura de montaj ax culbutori         </t>
  </si>
  <si>
    <t xml:space="preserve">Element de control aer conditionat  </t>
  </si>
  <si>
    <t xml:space="preserve">Element reglaj inchidere centralizata  </t>
  </si>
  <si>
    <t xml:space="preserve">Garnitura baie ulei  </t>
  </si>
  <si>
    <t xml:space="preserve">Garnitura galerie admisie    </t>
  </si>
  <si>
    <t xml:space="preserve">Garnitura galerie evacuare  </t>
  </si>
  <si>
    <t xml:space="preserve">Grila radiator "DACIA"  </t>
  </si>
  <si>
    <t xml:space="preserve">Grila radiator centru jos   </t>
  </si>
  <si>
    <t xml:space="preserve">Inel etansare injector  </t>
  </si>
  <si>
    <t xml:space="preserve">Kit ambreiaj   </t>
  </si>
  <si>
    <t xml:space="preserve">Lamela stergator spate    </t>
  </si>
  <si>
    <t>Maner exterior usa fata</t>
  </si>
  <si>
    <t xml:space="preserve">Maner exterior usa spate </t>
  </si>
  <si>
    <t>Mecanism actionare geam  fata dreapta</t>
  </si>
  <si>
    <t>Mecanism actionare geam fata stanga</t>
  </si>
  <si>
    <t>Mecanism actionare geam spate  dreapta</t>
  </si>
  <si>
    <t>Mecanism actionare geam spate  stanga</t>
  </si>
  <si>
    <t xml:space="preserve">Oglinda exterioara dreapta  </t>
  </si>
  <si>
    <t xml:space="preserve">Oglinda exterioara stanga  </t>
  </si>
  <si>
    <t xml:space="preserve">Pompa apa </t>
  </si>
  <si>
    <t xml:space="preserve">Pompa centrala frana   </t>
  </si>
  <si>
    <t xml:space="preserve">Pompa de apa spalare parbriz    </t>
  </si>
  <si>
    <t xml:space="preserve">Pompa hidraulica sistem de directie </t>
  </si>
  <si>
    <t>Pompa ulei</t>
  </si>
  <si>
    <t xml:space="preserve">Proiector ceata   </t>
  </si>
  <si>
    <t xml:space="preserve">Roata dintata ax cu came   </t>
  </si>
  <si>
    <t xml:space="preserve">Rola intinzator curea distributie </t>
  </si>
  <si>
    <t xml:space="preserve">Rola intinzator curea transmisie </t>
  </si>
  <si>
    <t xml:space="preserve">Rulment presiune   </t>
  </si>
  <si>
    <t xml:space="preserve">Schimbator caldura incalzire habitaclu     </t>
  </si>
  <si>
    <t xml:space="preserve">Senzor batai  </t>
  </si>
  <si>
    <t xml:space="preserve">Senzor impulsuri arbore cotit  </t>
  </si>
  <si>
    <t xml:space="preserve">Senzor pozitie ax came   </t>
  </si>
  <si>
    <t xml:space="preserve">Senzor presiune supraalimentare  </t>
  </si>
  <si>
    <t xml:space="preserve">Senzor turatie roata fata   </t>
  </si>
  <si>
    <t xml:space="preserve">Senzor turatie roata spate  </t>
  </si>
  <si>
    <t xml:space="preserve">Set arcuri saboti frana  </t>
  </si>
  <si>
    <t xml:space="preserve">Set bucsi de ghidaj etrier frana   </t>
  </si>
  <si>
    <t xml:space="preserve">Set curea transmisie cu caneluri   </t>
  </si>
  <si>
    <t xml:space="preserve">Set garnituri chiulasa   </t>
  </si>
  <si>
    <t xml:space="preserve">Set garnituri complet motor   </t>
  </si>
  <si>
    <t>Set placute frana</t>
  </si>
  <si>
    <t>Set reglaje etrier</t>
  </si>
  <si>
    <t xml:space="preserve">Set reparatie etrier fata   </t>
  </si>
  <si>
    <t>Simering arbore cotit spre cutie</t>
  </si>
  <si>
    <t xml:space="preserve">Simering arbore cotit spre distributie    </t>
  </si>
  <si>
    <t xml:space="preserve">Simering ax cu came   </t>
  </si>
  <si>
    <t xml:space="preserve">Sonda Lambda </t>
  </si>
  <si>
    <t xml:space="preserve">Sticla oglinda exterioara dreapta   </t>
  </si>
  <si>
    <t xml:space="preserve">Sticla oglinda exterioara stanga   </t>
  </si>
  <si>
    <t xml:space="preserve">Suport motor spate    </t>
  </si>
  <si>
    <t xml:space="preserve">Tampon esapamanet </t>
  </si>
  <si>
    <t xml:space="preserve">Cap de bara  </t>
  </si>
  <si>
    <t xml:space="preserve">Disc frana fata  </t>
  </si>
  <si>
    <t>Disc frana spate</t>
  </si>
  <si>
    <t xml:space="preserve">Set placute frana fata    </t>
  </si>
  <si>
    <t>Nr. de identificare:</t>
  </si>
  <si>
    <t>Nr. De inmatriculare</t>
  </si>
  <si>
    <t xml:space="preserve">Set role curea dintata    </t>
  </si>
  <si>
    <t>Incarcare instalatie cu AC</t>
  </si>
  <si>
    <t>Inspectie tehnica periodica</t>
  </si>
  <si>
    <t xml:space="preserve">Intercooler </t>
  </si>
  <si>
    <t>Janta</t>
  </si>
  <si>
    <t>Lichid de frana 0,5</t>
  </si>
  <si>
    <t xml:space="preserve">Pompa hidraulica sistem de directie  </t>
  </si>
  <si>
    <t xml:space="preserve">Radiator racire motor  </t>
  </si>
  <si>
    <t>Recalibrare injector</t>
  </si>
  <si>
    <t xml:space="preserve">Reconditionare alternator </t>
  </si>
  <si>
    <t>Reconditionare arbore cotit</t>
  </si>
  <si>
    <t>Reconditionare bloc motor</t>
  </si>
  <si>
    <t>Reconditionare chiuloasa</t>
  </si>
  <si>
    <t>Reconditionare cutie viteze</t>
  </si>
  <si>
    <t>Reconditionare electromotor</t>
  </si>
  <si>
    <t>Reconditionare injector</t>
  </si>
  <si>
    <t>Reconditionare turbosuflanta</t>
  </si>
  <si>
    <t>Reglaj faruri</t>
  </si>
  <si>
    <t>Mecanism actionare geam  stanga</t>
  </si>
  <si>
    <t xml:space="preserve">Motor stergator  fata  </t>
  </si>
  <si>
    <t>064343499010</t>
  </si>
  <si>
    <t xml:space="preserve">Motor stergator spate    </t>
  </si>
  <si>
    <t>064343019010</t>
  </si>
  <si>
    <t xml:space="preserve">Oglinda exterioara    </t>
  </si>
  <si>
    <t>309-0057</t>
  </si>
  <si>
    <t>309-0058</t>
  </si>
  <si>
    <t xml:space="preserve">Pivot  </t>
  </si>
  <si>
    <t xml:space="preserve">Planetara  stanga   </t>
  </si>
  <si>
    <t>Planetara dreapta    1</t>
  </si>
  <si>
    <t>VKJC2316</t>
  </si>
  <si>
    <t>Planetara dreapta  2</t>
  </si>
  <si>
    <t xml:space="preserve">Pompa apa  </t>
  </si>
  <si>
    <t>P1055</t>
  </si>
  <si>
    <t xml:space="preserve">Pompa centrala ambreiaj  </t>
  </si>
  <si>
    <t xml:space="preserve">Pompa de apa spalare parbriz      </t>
  </si>
  <si>
    <t>Pompa injectie</t>
  </si>
  <si>
    <t xml:space="preserve">Pompa vacuum sistem de franare  </t>
  </si>
  <si>
    <t>7.24806.06.0</t>
  </si>
  <si>
    <t xml:space="preserve">Rola ghidare / conducere curea distributie    </t>
  </si>
  <si>
    <t xml:space="preserve">Rola intinzator curea distributie  </t>
  </si>
  <si>
    <t xml:space="preserve">Rulment de presiune    </t>
  </si>
  <si>
    <t xml:space="preserve">Rulment priza directa ambreiaj    </t>
  </si>
  <si>
    <t xml:space="preserve">Scut  motor  </t>
  </si>
  <si>
    <t xml:space="preserve">Senzor debit aer  </t>
  </si>
  <si>
    <t>0280218113</t>
  </si>
  <si>
    <t xml:space="preserve">Senzor presiune ulei      </t>
  </si>
  <si>
    <t xml:space="preserve">Senzor temperatura lichid de racire      </t>
  </si>
  <si>
    <t xml:space="preserve">Servofrana </t>
  </si>
  <si>
    <t>PFK214</t>
  </si>
  <si>
    <t xml:space="preserve">Set bucsi de ghidaj etrier frana    </t>
  </si>
  <si>
    <t xml:space="preserve">Set garnituri complet motor    </t>
  </si>
  <si>
    <t xml:space="preserve">Set montaj turbocompresor    </t>
  </si>
  <si>
    <t>04-10086-01</t>
  </si>
  <si>
    <t xml:space="preserve">Set placute frana   </t>
  </si>
  <si>
    <t xml:space="preserve"> 13.0460-7141.2</t>
  </si>
  <si>
    <t xml:space="preserve">Set reparatie etrier  </t>
  </si>
  <si>
    <t>D41079C</t>
  </si>
  <si>
    <t>Set rulment roata  1</t>
  </si>
  <si>
    <t>VKBA1439</t>
  </si>
  <si>
    <t>Set rulment roata  2</t>
  </si>
  <si>
    <t>VKBA3583</t>
  </si>
  <si>
    <t xml:space="preserve">Simering arbore cotit   spre cutie </t>
  </si>
  <si>
    <t>81-90027-00</t>
  </si>
  <si>
    <t>Simering arbore cotit   spre distributie</t>
  </si>
  <si>
    <t xml:space="preserve"> 81-35882-00</t>
  </si>
  <si>
    <t xml:space="preserve">Simering ax cu came    </t>
  </si>
  <si>
    <t>81-17539-50</t>
  </si>
  <si>
    <t xml:space="preserve">Sistem alimentare cu combustibil    </t>
  </si>
  <si>
    <t>0580303028</t>
  </si>
  <si>
    <t xml:space="preserve">Sistem stergator parbriz   </t>
  </si>
  <si>
    <t>060500101010</t>
  </si>
  <si>
    <t xml:space="preserve">Sonda Lambda  </t>
  </si>
  <si>
    <t>0281004026</t>
  </si>
  <si>
    <t xml:space="preserve">Sticla oglinda retrovizoare exterioara    </t>
  </si>
  <si>
    <t>309-0055-1</t>
  </si>
  <si>
    <t>Element clapeta de acceleratie</t>
  </si>
  <si>
    <t>7.02256.14.0</t>
  </si>
  <si>
    <t xml:space="preserve">Tambur frana    </t>
  </si>
  <si>
    <t>24.0222-8018.1</t>
  </si>
  <si>
    <t xml:space="preserve">Tampon cauciuc suspensie    </t>
  </si>
  <si>
    <t xml:space="preserve">Termostat lichid racire    </t>
  </si>
  <si>
    <t>TI16888</t>
  </si>
  <si>
    <t xml:space="preserve">Toba esapament finala    </t>
  </si>
  <si>
    <t>Turbosuflanta</t>
  </si>
  <si>
    <t>T912360</t>
  </si>
  <si>
    <t xml:space="preserve">Ventilator radiator  </t>
  </si>
  <si>
    <t xml:space="preserve">Volanta    </t>
  </si>
  <si>
    <t xml:space="preserve">Total autoturism = total col.4 +(total col.5 x tarif manoperă) = </t>
  </si>
  <si>
    <t xml:space="preserve">Culbutor tren supape    </t>
  </si>
  <si>
    <t xml:space="preserve">Arc spiral fata   </t>
  </si>
  <si>
    <t xml:space="preserve">Aripa dreapta  </t>
  </si>
  <si>
    <t xml:space="preserve">Aripa stanga   </t>
  </si>
  <si>
    <t xml:space="preserve">Ax cu came    </t>
  </si>
  <si>
    <t>CAM654</t>
  </si>
  <si>
    <t xml:space="preserve">Bara dreapta spate </t>
  </si>
  <si>
    <t xml:space="preserve">Bara fata   </t>
  </si>
  <si>
    <t xml:space="preserve">Bara spate </t>
  </si>
  <si>
    <t>Bara stanga spate</t>
  </si>
  <si>
    <t xml:space="preserve">Baterie de pornire </t>
  </si>
  <si>
    <t xml:space="preserve">Bec pozitie spate  </t>
  </si>
  <si>
    <t xml:space="preserve"> 8GA 002 073-121</t>
  </si>
  <si>
    <t>8GD 002 078-121</t>
  </si>
  <si>
    <t>Bloc lumini + banda airbag si claxon</t>
  </si>
  <si>
    <t xml:space="preserve">Brat inferior  dreapta  </t>
  </si>
  <si>
    <t xml:space="preserve">31996 01 </t>
  </si>
  <si>
    <t xml:space="preserve">Brat inferior  stanga   </t>
  </si>
  <si>
    <t xml:space="preserve">31995 01 </t>
  </si>
  <si>
    <t xml:space="preserve">Bucsa arc punte spate partea din fata  </t>
  </si>
  <si>
    <t xml:space="preserve">Bucsa arc punte spate partea din spate   </t>
  </si>
  <si>
    <t xml:space="preserve">Bujie incandescenta    </t>
  </si>
  <si>
    <t>DG-122</t>
  </si>
  <si>
    <t xml:space="preserve">Burduf cauciuc articulatie planetara  roata    </t>
  </si>
  <si>
    <t xml:space="preserve">Butuc roata    </t>
  </si>
  <si>
    <t xml:space="preserve">Cablu frana de parcare  stanga   </t>
  </si>
  <si>
    <t>641.13</t>
  </si>
  <si>
    <t xml:space="preserve">Cablu frana de parcare dreapta     </t>
  </si>
  <si>
    <t xml:space="preserve">Cablu transmisie manuala    </t>
  </si>
  <si>
    <t>12.7282</t>
  </si>
  <si>
    <t xml:space="preserve">Cap planetara  spre roata  </t>
  </si>
  <si>
    <t>0.022208</t>
  </si>
  <si>
    <t xml:space="preserve">Capota motor  </t>
  </si>
  <si>
    <t>Chit protectie praf amortizor    fata</t>
  </si>
  <si>
    <t>PK109</t>
  </si>
  <si>
    <t xml:space="preserve">Chiulasa   </t>
  </si>
  <si>
    <t xml:space="preserve">Cilindru receptor ambreiaj  </t>
  </si>
  <si>
    <t xml:space="preserve">Cilindru receptor frana    </t>
  </si>
  <si>
    <t>24.3220-1722.3</t>
  </si>
  <si>
    <t xml:space="preserve">Compresor climatizare    </t>
  </si>
  <si>
    <t>8FK351129-591</t>
  </si>
  <si>
    <t xml:space="preserve">Comutator lampa marsalier </t>
  </si>
  <si>
    <t>RS5529</t>
  </si>
  <si>
    <t xml:space="preserve">Conducta frana fata </t>
  </si>
  <si>
    <t xml:space="preserve">Conducta frana spate  </t>
  </si>
  <si>
    <t xml:space="preserve">Curea de distributie    </t>
  </si>
  <si>
    <t>CT968</t>
  </si>
  <si>
    <t xml:space="preserve">Tambur frana  </t>
  </si>
  <si>
    <t xml:space="preserve">Bara fata </t>
  </si>
  <si>
    <t xml:space="preserve">Bujie incandescenta </t>
  </si>
  <si>
    <t xml:space="preserve">Disc frana fata </t>
  </si>
  <si>
    <t xml:space="preserve">Filtru ulei  </t>
  </si>
  <si>
    <t xml:space="preserve">Fulie alternator  </t>
  </si>
  <si>
    <t xml:space="preserve">Injector </t>
  </si>
  <si>
    <t xml:space="preserve">Set bucsi de ghidaj etrier frana </t>
  </si>
  <si>
    <t xml:space="preserve">Arc spiral  fata </t>
  </si>
  <si>
    <t>HYUNDAI TUCSON</t>
  </si>
  <si>
    <t xml:space="preserve">Sistem alimentare cu combustibil  </t>
  </si>
  <si>
    <t xml:space="preserve">Disc frana    </t>
  </si>
  <si>
    <t>24.0320-0142.1</t>
  </si>
  <si>
    <t xml:space="preserve">ECU motor </t>
  </si>
  <si>
    <t xml:space="preserve">Electromotor    </t>
  </si>
  <si>
    <t xml:space="preserve">Etansare supape    </t>
  </si>
  <si>
    <t>70-25837-00</t>
  </si>
  <si>
    <t xml:space="preserve">Etrier frana fata dreapta  </t>
  </si>
  <si>
    <t>83-1018</t>
  </si>
  <si>
    <t xml:space="preserve">Etrier frana fata stanga  </t>
  </si>
  <si>
    <t>82-1018</t>
  </si>
  <si>
    <t xml:space="preserve">Far  dreapta   </t>
  </si>
  <si>
    <t>712405451120</t>
  </si>
  <si>
    <t xml:space="preserve">Far stanga    </t>
  </si>
  <si>
    <t>712405551120</t>
  </si>
  <si>
    <t xml:space="preserve">Filtru aer    </t>
  </si>
  <si>
    <t>C1189</t>
  </si>
  <si>
    <t xml:space="preserve">Filtru aer habitaclu    </t>
  </si>
  <si>
    <t>CUK2335KIT</t>
  </si>
  <si>
    <t xml:space="preserve">Filtru combustibil    </t>
  </si>
  <si>
    <t>WK854/5</t>
  </si>
  <si>
    <t xml:space="preserve">Filtru ulei   </t>
  </si>
  <si>
    <t xml:space="preserve"> W714/4</t>
  </si>
  <si>
    <t xml:space="preserve">Fulie alternator    </t>
  </si>
  <si>
    <t>Furtun aer supraalimentare    1</t>
  </si>
  <si>
    <t>Furtun aer supraalimentare  2</t>
  </si>
  <si>
    <t>BU 700249</t>
  </si>
  <si>
    <t>Furtun frana  fata stg-dr</t>
  </si>
  <si>
    <t>24.5112-0475.3</t>
  </si>
  <si>
    <t xml:space="preserve">Garnitura capac supape    </t>
  </si>
  <si>
    <t>71-35638-10</t>
  </si>
  <si>
    <t>Garnitura chiulasa</t>
  </si>
  <si>
    <t>61-35580-20</t>
  </si>
  <si>
    <t xml:space="preserve">Garnitura chiulasa  </t>
  </si>
  <si>
    <t>61-35580-00</t>
  </si>
  <si>
    <t xml:space="preserve">Garnitura chiulasa    </t>
  </si>
  <si>
    <t>61-35580-10</t>
  </si>
  <si>
    <t xml:space="preserve">Injector  </t>
  </si>
  <si>
    <t xml:space="preserve">Intercooler compresor    </t>
  </si>
  <si>
    <t>FT4271</t>
  </si>
  <si>
    <t xml:space="preserve">Kit ambreiaj    </t>
  </si>
  <si>
    <t xml:space="preserve">Kit de distributie    </t>
  </si>
  <si>
    <t>CT968K2</t>
  </si>
  <si>
    <t xml:space="preserve">Kit flansa amortizor   </t>
  </si>
  <si>
    <t>SM1814</t>
  </si>
  <si>
    <t xml:space="preserve">Lamela stergator    </t>
  </si>
  <si>
    <t xml:space="preserve">Lampa spate dreapta   </t>
  </si>
  <si>
    <t xml:space="preserve">Lampa spate stanga  </t>
  </si>
  <si>
    <t xml:space="preserve">Legaturi stergator parbriz   </t>
  </si>
  <si>
    <t>Maner usa  spate</t>
  </si>
  <si>
    <t xml:space="preserve">Maner usa dreapta fata    </t>
  </si>
  <si>
    <t xml:space="preserve">Maner usa spate dreapta    </t>
  </si>
  <si>
    <t xml:space="preserve">Maner usa stanga fata    </t>
  </si>
  <si>
    <t>Mecanism actionare geam  dreapta</t>
  </si>
  <si>
    <t xml:space="preserve">Pompa centrala frana    </t>
  </si>
  <si>
    <t xml:space="preserve">Disc frana  spate </t>
  </si>
  <si>
    <t xml:space="preserve">Element de control aer conditionat    </t>
  </si>
  <si>
    <t xml:space="preserve">Etrier frana fata stanga </t>
  </si>
  <si>
    <t xml:space="preserve">Far dreapta dreapta </t>
  </si>
  <si>
    <t xml:space="preserve">Far stanga stanga </t>
  </si>
  <si>
    <t xml:space="preserve">Geam fata dreapta </t>
  </si>
  <si>
    <t xml:space="preserve">Geam fata stanga  </t>
  </si>
  <si>
    <t xml:space="preserve">Geam spate   </t>
  </si>
  <si>
    <t>Kit ambreiaj  cu rulment presiune</t>
  </si>
  <si>
    <t xml:space="preserve">Lant angrenare pompa ulei    </t>
  </si>
  <si>
    <t xml:space="preserve">Maner usa spate stanga </t>
  </si>
  <si>
    <t xml:space="preserve">Mecanism actionare geam  fata stanga </t>
  </si>
  <si>
    <t>Mecanism actionare geam  usa portbagaj</t>
  </si>
  <si>
    <t xml:space="preserve">Mecanism stergator parbriz </t>
  </si>
  <si>
    <t xml:space="preserve">Modul ABS </t>
  </si>
  <si>
    <t xml:space="preserve">Motoras stergator parbriz </t>
  </si>
  <si>
    <t xml:space="preserve">Planetara fata dreapta  </t>
  </si>
  <si>
    <t xml:space="preserve">Planetara fata stanga </t>
  </si>
  <si>
    <t xml:space="preserve">Planetara spate </t>
  </si>
  <si>
    <t>Triunghi reflectorizant</t>
  </si>
  <si>
    <t>Trusă medicală</t>
  </si>
  <si>
    <t>Ulei cutie viteze 1L</t>
  </si>
  <si>
    <t>Ulei motor 1L</t>
  </si>
  <si>
    <t>Ulei servodirectie 1L</t>
  </si>
  <si>
    <t xml:space="preserve">Set placute frana spate   </t>
  </si>
  <si>
    <t xml:space="preserve">Mecanism actionare geam  fata dreapta   </t>
  </si>
  <si>
    <t xml:space="preserve">Filtru aer habitaclu  </t>
  </si>
  <si>
    <t xml:space="preserve">Filtru ulei    </t>
  </si>
  <si>
    <t xml:space="preserve">Supapa EGR  </t>
  </si>
  <si>
    <t xml:space="preserve">Termostat lichid racire  </t>
  </si>
  <si>
    <t xml:space="preserve">Disc frana fata   </t>
  </si>
  <si>
    <t xml:space="preserve">Set saboti frana  </t>
  </si>
  <si>
    <t xml:space="preserve">Aripa stanga fata  </t>
  </si>
  <si>
    <t xml:space="preserve">Brat stergator parbriz  </t>
  </si>
  <si>
    <t>Solutie spalat parbriz 5L</t>
  </si>
  <si>
    <t>Stingător P1</t>
  </si>
  <si>
    <t xml:space="preserve">Suport motor dreapta   </t>
  </si>
  <si>
    <t xml:space="preserve">Suport motor stanga  </t>
  </si>
  <si>
    <t xml:space="preserve">Filtru combustibil   </t>
  </si>
  <si>
    <t xml:space="preserve">Pompa ambreiaj   </t>
  </si>
  <si>
    <t xml:space="preserve">Pompa de  inalta presiune    </t>
  </si>
  <si>
    <t xml:space="preserve">Rampa retur injectoare </t>
  </si>
  <si>
    <t xml:space="preserve">Reglaj frana mana </t>
  </si>
  <si>
    <t xml:space="preserve">Regulator de debit pompa injectie </t>
  </si>
  <si>
    <t xml:space="preserve">Rulment de presiune ambreiaj    </t>
  </si>
  <si>
    <t xml:space="preserve">Senzor presiune galerie admisie  </t>
  </si>
  <si>
    <t xml:space="preserve">Senzor presiune rampa </t>
  </si>
  <si>
    <t xml:space="preserve">Separator ulei ventilatie bloc motor   </t>
  </si>
  <si>
    <t xml:space="preserve">Set cleme fixare saboti </t>
  </si>
  <si>
    <t xml:space="preserve">Set fulie arbore cotit    </t>
  </si>
  <si>
    <t xml:space="preserve">Set garnituri galerie admisie    </t>
  </si>
  <si>
    <t xml:space="preserve">Set stergatoare    </t>
  </si>
  <si>
    <t xml:space="preserve">Set garnituri ax supape    </t>
  </si>
  <si>
    <t>Aripa fata dreapta</t>
  </si>
  <si>
    <t xml:space="preserve">Buson vas expansiune    </t>
  </si>
  <si>
    <t xml:space="preserve">Schimbator caldura incalzire habitaclu    </t>
  </si>
  <si>
    <t xml:space="preserve">Senzor impulsuri arbore cotit    </t>
  </si>
  <si>
    <t xml:space="preserve">Senzor presiune ulei    </t>
  </si>
  <si>
    <t>Nr.
Crt.</t>
  </si>
  <si>
    <t xml:space="preserve">ANEXA  </t>
  </si>
  <si>
    <t xml:space="preserve">Senzor debit aer    </t>
  </si>
  <si>
    <t>Amortizor  spate dreapta</t>
  </si>
  <si>
    <t>Amortizor  spate stanga</t>
  </si>
  <si>
    <t xml:space="preserve">Ansamblu burduf articulatie planetara  spre cutia de viteze </t>
  </si>
  <si>
    <t xml:space="preserve">Ansamblu burduf articulatie planetara spate  </t>
  </si>
  <si>
    <t xml:space="preserve">Ansamblu burduf articulatie planetara spre roata </t>
  </si>
  <si>
    <t xml:space="preserve">Ansamblu venitlatoare </t>
  </si>
  <si>
    <t xml:space="preserve">Ax cardanic antrenarea arborelui    </t>
  </si>
  <si>
    <t xml:space="preserve">Ax cardanic antrenarea arborelui partea din fata  </t>
  </si>
  <si>
    <t xml:space="preserve">Ax cardanic antrenarea arborelui partea din spate </t>
  </si>
  <si>
    <t xml:space="preserve">Bara directie dreapta  </t>
  </si>
  <si>
    <t xml:space="preserve">Bara directie stanga  </t>
  </si>
  <si>
    <t xml:space="preserve">Bieleta antiruliu  fata stg-dr,   </t>
  </si>
  <si>
    <t>Brat / bieleta suspensie roata  spate</t>
  </si>
  <si>
    <t xml:space="preserve">Brat suspensie roata fata dreapta jos   </t>
  </si>
  <si>
    <t xml:space="preserve">Brat suspensie roata fata stanga jos   </t>
  </si>
  <si>
    <t xml:space="preserve">Brat suspensie roata spate reglabil </t>
  </si>
  <si>
    <t xml:space="preserve">Cablu frana de parcare stanga </t>
  </si>
  <si>
    <t xml:space="preserve">Cap de bara fata dreapta   </t>
  </si>
  <si>
    <t xml:space="preserve">Cap de bara fata stanga   </t>
  </si>
  <si>
    <t xml:space="preserve">Chit protectie praf amortizor  spate   </t>
  </si>
  <si>
    <t xml:space="preserve">Chit protectie praf amortizor fata   </t>
  </si>
  <si>
    <t>Cilindru receptor frana  stg-dr</t>
  </si>
  <si>
    <t xml:space="preserve">Comutator lumini frana </t>
  </si>
  <si>
    <t xml:space="preserve">Convertor de presiune turbocompresor  </t>
  </si>
  <si>
    <t xml:space="preserve">Cuplaj vasco cardan </t>
  </si>
  <si>
    <t xml:space="preserve">Set rulment roata fata   </t>
  </si>
  <si>
    <t xml:space="preserve">Set surub disc curea-arbore cotit    </t>
  </si>
  <si>
    <t xml:space="preserve">Supapa expansiune clima    </t>
  </si>
  <si>
    <t xml:space="preserve">Suport ax cardanic </t>
  </si>
  <si>
    <t>Suport motor punte fata deasupra</t>
  </si>
  <si>
    <t xml:space="preserve">Surub corectare inclinare    </t>
  </si>
  <si>
    <t xml:space="preserve">Toba esapament finala </t>
  </si>
  <si>
    <t>Nr.</t>
  </si>
  <si>
    <t>Denumire reper</t>
  </si>
  <si>
    <t>Cod reper</t>
  </si>
  <si>
    <t>UM</t>
  </si>
  <si>
    <t>Preţ unitar</t>
  </si>
  <si>
    <t xml:space="preserve">Norma de </t>
  </si>
  <si>
    <t>crt</t>
  </si>
  <si>
    <t>lei / UM</t>
  </si>
  <si>
    <t xml:space="preserve">timp </t>
  </si>
  <si>
    <t>fără TVA</t>
  </si>
  <si>
    <t>în ore</t>
  </si>
  <si>
    <t>2</t>
  </si>
  <si>
    <t>4</t>
  </si>
  <si>
    <t>buc</t>
  </si>
  <si>
    <t>Antigel 1L</t>
  </si>
  <si>
    <t>Apa distilata 1L</t>
  </si>
  <si>
    <t xml:space="preserve">Bec far   </t>
  </si>
  <si>
    <t>8GH 007 157-121</t>
  </si>
  <si>
    <t xml:space="preserve">Bec numar   </t>
  </si>
  <si>
    <t>8GM 002 092-121</t>
  </si>
  <si>
    <t xml:space="preserve">Bec pozitie spate   </t>
  </si>
  <si>
    <t xml:space="preserve">Bec pozitie/interior   </t>
  </si>
  <si>
    <t>8GP 003 594-121</t>
  </si>
  <si>
    <t xml:space="preserve">Bec semnalizare   </t>
  </si>
  <si>
    <t>8GA 006 841-121</t>
  </si>
  <si>
    <t xml:space="preserve">Bec stop frana   </t>
  </si>
  <si>
    <t xml:space="preserve">Caseta directie  </t>
  </si>
  <si>
    <t xml:space="preserve">Compresor climatizare  </t>
  </si>
  <si>
    <t xml:space="preserve">Condensator climatizare  </t>
  </si>
  <si>
    <t xml:space="preserve">Culbutor supapa    </t>
  </si>
  <si>
    <t xml:space="preserve">Curea transmisie cu caneluri    </t>
  </si>
  <si>
    <t xml:space="preserve">Electromotor     </t>
  </si>
  <si>
    <t>Geometrie roti</t>
  </si>
  <si>
    <t xml:space="preserve">Amortizor fata stanga   </t>
  </si>
  <si>
    <t xml:space="preserve">Arc spiral spate </t>
  </si>
  <si>
    <t xml:space="preserve">Cablu frana de parcare dreapta  </t>
  </si>
  <si>
    <t xml:space="preserve">Comutator coloana directie  </t>
  </si>
  <si>
    <t xml:space="preserve">Intercooler compresor </t>
  </si>
  <si>
    <t xml:space="preserve">Set accesorii placute frana    </t>
  </si>
  <si>
    <t>D7003C</t>
  </si>
  <si>
    <t xml:space="preserve">Ax cu came  </t>
  </si>
  <si>
    <t xml:space="preserve">Baie ulei  </t>
  </si>
  <si>
    <t xml:space="preserve">Rola intinzator curea transmisie    </t>
  </si>
  <si>
    <t xml:space="preserve">Burduf cauciuc directie  </t>
  </si>
  <si>
    <t xml:space="preserve">Senzor temperatura lichid de racire   </t>
  </si>
  <si>
    <t xml:space="preserve">Set garnituri carter   </t>
  </si>
  <si>
    <t xml:space="preserve">Supapa EGR   </t>
  </si>
  <si>
    <t xml:space="preserve">Toba esapamet intermediara   </t>
  </si>
  <si>
    <t xml:space="preserve">Alternator    </t>
  </si>
  <si>
    <t xml:space="preserve">Ax came admisie </t>
  </si>
  <si>
    <t xml:space="preserve">Ax came evacuare </t>
  </si>
  <si>
    <t xml:space="preserve">                           </t>
  </si>
  <si>
    <t>Baterie de pornire 80 Ah</t>
  </si>
  <si>
    <t>VW MULTIVAN</t>
  </si>
  <si>
    <t>IS 74 WKG</t>
  </si>
  <si>
    <t>WV2ZZZ7HZKH076179</t>
  </si>
  <si>
    <t>Motorizare : 2,2 TDCI</t>
  </si>
  <si>
    <t xml:space="preserve"> Lista de piese pentru autoturismul marca LAND ROVER FREELANDER </t>
  </si>
  <si>
    <t>Nr.
crt.</t>
  </si>
  <si>
    <t>Norma de
timp  
(ore)</t>
  </si>
  <si>
    <t xml:space="preserve">Anexa </t>
  </si>
  <si>
    <t>Tip autoturism</t>
  </si>
  <si>
    <t>Total (lei fara TVA)</t>
  </si>
  <si>
    <t>Anexa 1.2</t>
  </si>
  <si>
    <t>LAND ROVER</t>
  </si>
  <si>
    <t>Anexa 1.3</t>
  </si>
  <si>
    <t>Anexa 1.5</t>
  </si>
  <si>
    <t>FORD TRANZIT</t>
  </si>
  <si>
    <t>Anexa 3 la Formularul de oferta</t>
  </si>
  <si>
    <t>Denumire</t>
  </si>
  <si>
    <t>Total acord - cadru (2 ani)</t>
  </si>
  <si>
    <t>Cantitate
 (nr.auto)</t>
  </si>
  <si>
    <t>Valoare lei exclusiv T.V.A.</t>
  </si>
  <si>
    <t>minim</t>
  </si>
  <si>
    <t>maxim</t>
  </si>
  <si>
    <t>Buc</t>
  </si>
  <si>
    <t>Valoarea minima a acordului cadru  - reprezinta 1% din total valoare Anexa 2</t>
  </si>
  <si>
    <t>Cantitatea minima a contractului subsecvent - un autoturism de teren</t>
  </si>
  <si>
    <t>Ofertant….................................</t>
  </si>
  <si>
    <t>Nr. de înmatriculare :  B 74 XOM; B 74 XON; B 74 XOZ; B 40 APF; B 40 AOU</t>
  </si>
  <si>
    <t>B 09 NUE; B 09 NUH</t>
  </si>
  <si>
    <t>Nr. De inmatriculare:</t>
  </si>
  <si>
    <t>Norma de 
timp  
(ore)</t>
  </si>
  <si>
    <t>SALLNABE84A437882; ROOB56B3310032; SALLNABE85A448821</t>
  </si>
  <si>
    <t xml:space="preserve">Nr. de identificare: SALLNABE85A444564;  SALLNABE84A437891; </t>
  </si>
  <si>
    <t xml:space="preserve"> Lista de piese pentru autoturismul marca HYUNDAI TUCSON</t>
  </si>
  <si>
    <t>Lista de piese pentru autoturismul marca VW MULTIVAN</t>
  </si>
  <si>
    <t>Nr. de identificare: WF0XXXTTGXGR12071</t>
  </si>
  <si>
    <t>Nr. De inmatriculare: IS 29 ATM</t>
  </si>
  <si>
    <t xml:space="preserve"> FURGON 350 L4H3 2,2 TDCI</t>
  </si>
  <si>
    <t>Lista de piese pentru auto FORD TRANSIT</t>
  </si>
  <si>
    <t>Anexa 1.4</t>
  </si>
  <si>
    <t>Kit distributie (fara pompa)</t>
  </si>
  <si>
    <t>Cutie viteze</t>
  </si>
  <si>
    <t>operatiune</t>
  </si>
  <si>
    <t>Butuc roata spate</t>
  </si>
  <si>
    <t>Buson rezervor</t>
  </si>
  <si>
    <t>Cheder portbagaj</t>
  </si>
  <si>
    <t xml:space="preserve">Cheder portiera fata </t>
  </si>
  <si>
    <t xml:space="preserve">Cheder portiera spate </t>
  </si>
  <si>
    <t>Electrovalva comanda EGR</t>
  </si>
  <si>
    <t>Taxa revenire ITP</t>
  </si>
  <si>
    <t>Bucsa port fuzeta</t>
  </si>
  <si>
    <t xml:space="preserve">Etrier frana stanga </t>
  </si>
  <si>
    <t xml:space="preserve">Etrier frana dreapta  </t>
  </si>
  <si>
    <t>Garnitura filtru particule</t>
  </si>
  <si>
    <t>Silicon garnituri</t>
  </si>
  <si>
    <t xml:space="preserve">Prezon roata </t>
  </si>
  <si>
    <t xml:space="preserve">Debitmetru </t>
  </si>
  <si>
    <t>Curatare DPF</t>
  </si>
  <si>
    <t xml:space="preserve">Senzor temperatura lichid de racire  </t>
  </si>
  <si>
    <t xml:space="preserve">Senzor presiune ulei   </t>
  </si>
  <si>
    <t xml:space="preserve">Radiator ulei motor  </t>
  </si>
  <si>
    <t xml:space="preserve">Releu bujii incandescente  </t>
  </si>
  <si>
    <t>Regenerare filtru particule</t>
  </si>
  <si>
    <t>Releu alternator</t>
  </si>
  <si>
    <t>Set tamburi frana</t>
  </si>
  <si>
    <t>Nr. de înmatriculare: SV 13 SDN; SV 24 SDN</t>
  </si>
  <si>
    <t>Anexa 1.1 B</t>
  </si>
  <si>
    <t>Anexa 1.1 A</t>
  </si>
  <si>
    <t xml:space="preserve">Bieleta antiruliu punte fata/spate  </t>
  </si>
  <si>
    <t>Brat stergator luneta</t>
  </si>
  <si>
    <t>Ax cardanic antrenare arbore</t>
  </si>
  <si>
    <t xml:space="preserve">Bec interior   </t>
  </si>
  <si>
    <t>Capac protectie / Burduf amortizor fata</t>
  </si>
  <si>
    <t>Capac protectie / Burduf amortizor spate</t>
  </si>
  <si>
    <t>Conducta recirculare gaze evacuare</t>
  </si>
  <si>
    <t>Furtun frana fata stg/dr</t>
  </si>
  <si>
    <t xml:space="preserve">Inel etansare surub drenaj ulei    </t>
  </si>
  <si>
    <t>Kit de distributie  + pompa apa</t>
  </si>
  <si>
    <t>Motoras stergator parbriz</t>
  </si>
  <si>
    <t>Set lamela stergator  fata</t>
  </si>
  <si>
    <t xml:space="preserve">Sistem alimentare combustibil </t>
  </si>
  <si>
    <t>Surub fulie arbore cotit</t>
  </si>
  <si>
    <t>Completare freon 50g</t>
  </si>
  <si>
    <t>DACIA DUSTER (M)</t>
  </si>
  <si>
    <t>DACIA DUSTER (B)</t>
  </si>
  <si>
    <t>Sticla oglinda stg</t>
  </si>
  <si>
    <t>Filtru ulei</t>
  </si>
  <si>
    <t>Filtru aer</t>
  </si>
  <si>
    <t>Filtru combustibil</t>
  </si>
  <si>
    <t>Cardan complet</t>
  </si>
  <si>
    <t>Curea distributie</t>
  </si>
  <si>
    <t>Pompa apa</t>
  </si>
  <si>
    <t>Curea transmisie</t>
  </si>
  <si>
    <t>Set ambreiaj</t>
  </si>
  <si>
    <t>Cilindru ambreiaj</t>
  </si>
  <si>
    <t>Pompa ambreiaj</t>
  </si>
  <si>
    <t>Manson schimbator</t>
  </si>
  <si>
    <t>Placute frina fata</t>
  </si>
  <si>
    <t>Placute frina spate</t>
  </si>
  <si>
    <t>Flanse amortizoare spate</t>
  </si>
  <si>
    <t>Amortizor spate</t>
  </si>
  <si>
    <t>Arc spate</t>
  </si>
  <si>
    <t>Set rulment roata spate</t>
  </si>
  <si>
    <t>Set accesori saboti frina</t>
  </si>
  <si>
    <t>Pivot inferior dr fata</t>
  </si>
  <si>
    <t>Set saboti spate</t>
  </si>
  <si>
    <t>Mecanism tensionare curea distributie</t>
  </si>
  <si>
    <t>Rola intinz curea distributie</t>
  </si>
  <si>
    <t>Rola ghidaj curea distributie</t>
  </si>
  <si>
    <t>Intinzator curea transmisie</t>
  </si>
  <si>
    <t>Pivot inferior stg fata</t>
  </si>
  <si>
    <t>Bucse brat inferior fata</t>
  </si>
  <si>
    <t>Discuri frina fata</t>
  </si>
  <si>
    <t>Discuri frina spate</t>
  </si>
  <si>
    <t>Set lamele stergator fata</t>
  </si>
  <si>
    <t>Bucse brat punte spate</t>
  </si>
  <si>
    <t>Bucse portfuzeta spate</t>
  </si>
  <si>
    <t>Lamele stergator spate</t>
  </si>
  <si>
    <t>Nuca schimbator</t>
  </si>
  <si>
    <t>Rola intinzatoare curea distributie</t>
  </si>
  <si>
    <t xml:space="preserve">          Nr. de identificare:  UU1HSDADG52123779, UU1HSDADG52123776 , </t>
  </si>
  <si>
    <t>UU1HSDADG52125688,  UU1HSDADG52120019,</t>
  </si>
  <si>
    <t xml:space="preserve"> UU1HSDADG52119719, UU1HSDADG52120381</t>
  </si>
  <si>
    <t>VF1HJD40560757324; VF1HJD40060757327; VF1HJD40960757326</t>
  </si>
  <si>
    <t>VF1HJD40260757331; VF1HJD40761117481; VF1HJD40561117480</t>
  </si>
  <si>
    <t xml:space="preserve">Nr. de înmatriculare: IS 10 DDF; IS 10 DDJ; B 108 DRU; VS 05 BBK; IS 13 XMS; </t>
  </si>
  <si>
    <t xml:space="preserve"> BC 01 SDN; BT 02 WPR; BC 02 SDN; IS 20 DDP; NT 10 RHL; IS 50 DDN; IS 77 DDM</t>
  </si>
  <si>
    <t>(Motorina)</t>
  </si>
  <si>
    <t>Conducta retur servo - caseta</t>
  </si>
  <si>
    <t>Furtun intercooler dr</t>
  </si>
  <si>
    <t>Furtun intercooler stg</t>
  </si>
  <si>
    <t>Lampa nr inmatriculare</t>
  </si>
  <si>
    <t>Luneta</t>
  </si>
  <si>
    <t>Planetara fata dreapta</t>
  </si>
  <si>
    <t>Planetara fata stinga</t>
  </si>
  <si>
    <t>Set flansa +rulm amortiz spate (FKS101)</t>
  </si>
  <si>
    <t xml:space="preserve">Set rulment roata spate </t>
  </si>
  <si>
    <t>Tarif manoperă lei/ora  = …............ Lei  fără TVA</t>
  </si>
  <si>
    <t>Total manopera= Total coloana 5 x tarif manopera = …...................... Lei  fără TVA</t>
  </si>
  <si>
    <t>Total piese = Total coloana 4 = ….......................... Lei  fără TVA</t>
  </si>
  <si>
    <r>
      <rPr>
        <b/>
        <sz val="10"/>
        <rFont val="Times New Roman"/>
        <family val="1"/>
      </rPr>
      <t>Total valoare Anexa 1.1A</t>
    </r>
    <r>
      <rPr>
        <sz val="10"/>
        <rFont val="Times New Roman"/>
        <family val="1"/>
      </rPr>
      <t xml:space="preserve"> = (Total manopera + Total piese) x 12 buc x 7,2% x 2 ani = </t>
    </r>
    <r>
      <rPr>
        <b/>
        <sz val="10"/>
        <rFont val="Times New Roman"/>
        <family val="1"/>
      </rPr>
      <t>….................. Lei  fără TVA</t>
    </r>
  </si>
  <si>
    <t xml:space="preserve"> Nr. de identificare:  UU1HSDC5G52120083, UU1HSDC5G52123778</t>
  </si>
  <si>
    <t>(Benzina)</t>
  </si>
  <si>
    <t>Bendix electromotor</t>
  </si>
  <si>
    <t>Bobina inductie</t>
  </si>
  <si>
    <t>Carenaj roata spate</t>
  </si>
  <si>
    <t>Carenaj roata fata</t>
  </si>
  <si>
    <t>Kit burduf planetara fata (spre cutie)</t>
  </si>
  <si>
    <t>Kit burduf planetara spate (spre diferential)</t>
  </si>
  <si>
    <t>Placa presiune</t>
  </si>
  <si>
    <t>Senzor abs roata fata</t>
  </si>
  <si>
    <t>Sonda litrometrica</t>
  </si>
  <si>
    <r>
      <rPr>
        <b/>
        <sz val="10"/>
        <rFont val="Times New Roman"/>
        <family val="1"/>
      </rPr>
      <t>Total valoare Anexa 1.1B</t>
    </r>
    <r>
      <rPr>
        <sz val="10"/>
        <rFont val="Times New Roman"/>
        <family val="1"/>
      </rPr>
      <t xml:space="preserve"> = (Total manopera + Total piese) x 2 buc x 7,5% x 2 ani = </t>
    </r>
    <r>
      <rPr>
        <b/>
        <sz val="10"/>
        <rFont val="Times New Roman"/>
        <family val="1"/>
      </rPr>
      <t>…........... Lei  fără TVA</t>
    </r>
  </si>
  <si>
    <t xml:space="preserve">Brat suspensie roata stg-dr   </t>
  </si>
  <si>
    <t xml:space="preserve">Chiuloasa neechipata (fara supape si ax came)  </t>
  </si>
  <si>
    <t>Curea transmisie cu caneluri    2030mm</t>
  </si>
  <si>
    <t>Curea transmisie cu caneluri    875mm</t>
  </si>
  <si>
    <t>Garnitura baie ulei    1</t>
  </si>
  <si>
    <t>Garnitura baie ulei    2</t>
  </si>
  <si>
    <t xml:space="preserve">Pivot fata jos   </t>
  </si>
  <si>
    <t>Rola intinzator curea transmisie    1</t>
  </si>
  <si>
    <t>Rola intinzator curea transmisie    2</t>
  </si>
  <si>
    <t>Set reglaj saboti frana 1</t>
  </si>
  <si>
    <t>Set reglaj saboti frana 2</t>
  </si>
  <si>
    <t>Set rulment roata fata s</t>
  </si>
  <si>
    <t xml:space="preserve">Sticla oglinda oglinda retrovizoare exterioara  </t>
  </si>
  <si>
    <r>
      <rPr>
        <b/>
        <sz val="10"/>
        <rFont val="Times New Roman"/>
        <family val="1"/>
      </rPr>
      <t>Total valoare Anexa 1.2</t>
    </r>
    <r>
      <rPr>
        <sz val="10"/>
        <rFont val="Times New Roman"/>
        <family val="1"/>
      </rPr>
      <t xml:space="preserve"> = (Total manopera + Total piese) x 5 buc x 7% x 2 ani = </t>
    </r>
    <r>
      <rPr>
        <b/>
        <sz val="10"/>
        <rFont val="Times New Roman"/>
        <family val="1"/>
      </rPr>
      <t>…....................... Lei  fără TVA</t>
    </r>
  </si>
  <si>
    <t>KMHJN81VP8U753561 ; KMHJN81VP8U772913</t>
  </si>
  <si>
    <r>
      <rPr>
        <b/>
        <sz val="10"/>
        <rFont val="Times New Roman"/>
        <family val="1"/>
      </rPr>
      <t>Total valoare Anexa 1.3</t>
    </r>
    <r>
      <rPr>
        <sz val="10"/>
        <rFont val="Times New Roman"/>
        <family val="1"/>
      </rPr>
      <t xml:space="preserve"> = (Total manopera + Total piese) x 2 buc x 12,5% x 2 ani = </t>
    </r>
    <r>
      <rPr>
        <b/>
        <sz val="10"/>
        <rFont val="Times New Roman"/>
        <family val="1"/>
      </rPr>
      <t>…............. Lei  fără TVA</t>
    </r>
  </si>
  <si>
    <r>
      <rPr>
        <b/>
        <sz val="10"/>
        <rFont val="Times New Roman"/>
        <family val="1"/>
      </rPr>
      <t>Total valoare Anexa 1.4</t>
    </r>
    <r>
      <rPr>
        <sz val="10"/>
        <rFont val="Times New Roman"/>
        <family val="1"/>
      </rPr>
      <t xml:space="preserve"> = (Total manopera + Total piese) x 1 buc x 33% x 2 ani = </t>
    </r>
    <r>
      <rPr>
        <b/>
        <sz val="10"/>
        <rFont val="Times New Roman"/>
        <family val="1"/>
      </rPr>
      <t>…................ Lei  fără TVA</t>
    </r>
  </si>
  <si>
    <r>
      <rPr>
        <b/>
        <sz val="10"/>
        <rFont val="Times New Roman"/>
        <family val="1"/>
      </rPr>
      <t>Total valoare Anexa 1.5</t>
    </r>
    <r>
      <rPr>
        <sz val="10"/>
        <rFont val="Times New Roman"/>
        <family val="1"/>
      </rPr>
      <t xml:space="preserve"> = (Total manopera + Total piese) x 1 buc x 12% x 2 ani = </t>
    </r>
    <r>
      <rPr>
        <b/>
        <sz val="10"/>
        <rFont val="Times New Roman"/>
        <family val="1"/>
      </rPr>
      <t>…................. Lei  fără TVA</t>
    </r>
  </si>
  <si>
    <t>Centralizator financiar</t>
  </si>
  <si>
    <t>Anexa 2 la Formularul de oferta</t>
  </si>
  <si>
    <t>Ofertant,</t>
  </si>
  <si>
    <t>Anexa 1.1 A la Formularul de oferta</t>
  </si>
  <si>
    <t>Centralizator cantitativ si valoric
Service si piese de schimb pentru autoturisme teren DRDP Iasi</t>
  </si>
  <si>
    <t>Service si piese de schimb pentru autoturisme teren DRDP Iasi</t>
  </si>
  <si>
    <t>Anexa 1.1 B la Formularul de oferta</t>
  </si>
  <si>
    <t>Anexa 1.2 la Formularul de oferta</t>
  </si>
  <si>
    <t>Anexa 1.3 la Formularul de oferta</t>
  </si>
  <si>
    <t>Anexa 1.4 la Formularul de oferta</t>
  </si>
  <si>
    <t>Anexa 1.5 la Formularul de oferta</t>
  </si>
  <si>
    <t xml:space="preserve">Valoarea maxima a acordului cadru - 24 luni  - reprezinta total Anexa 2 </t>
  </si>
  <si>
    <t>Cantitatea minima a acordului cadru - 2 x un autoturism de teren</t>
  </si>
  <si>
    <t>Cantitatea maxima a acordului cadru - 2 ani x 23 autoturisme de teren</t>
  </si>
  <si>
    <t>Cantitatea maxima a  contractului subsecvent - 23 autoturisme de teren  (valoarea maxima a unui contract subsecvent va fi 50% din valoarea acordului cadru)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</si>
</sst>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00000"/>
    <numFmt numFmtId="167" formatCode="#,##0.00&quot; lei&quot;"/>
    <numFmt numFmtId="168" formatCode="#,##0.00&quot; lei&quot;;[Red]\-#,##0.00&quot; lei&quot;"/>
    <numFmt numFmtId="169" formatCode="#,##0&quot; lei&quot;;[Red]\-#,##0&quot; lei&quot;"/>
    <numFmt numFmtId="170" formatCode="#,##0.0&quot; lei&quot;;[Red]\-#,##0.0&quot; lei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_ ;[Red]\-#,##0.00\ "/>
  </numFmts>
  <fonts count="52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3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/>
    </border>
    <border>
      <left/>
      <right/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4" fillId="0" borderId="21" xfId="53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0" borderId="23" xfId="53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0" borderId="23" xfId="0" applyFont="1" applyBorder="1" applyAlignment="1">
      <alignment vertical="center" wrapText="1"/>
    </xf>
    <xf numFmtId="3" fontId="4" fillId="0" borderId="23" xfId="0" applyNumberFormat="1" applyFont="1" applyBorder="1" applyAlignment="1">
      <alignment horizontal="center"/>
    </xf>
    <xf numFmtId="166" fontId="4" fillId="0" borderId="2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2" fontId="4" fillId="0" borderId="2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28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/>
    </xf>
    <xf numFmtId="2" fontId="6" fillId="0" borderId="27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2" fontId="2" fillId="33" borderId="3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4" fontId="1" fillId="33" borderId="27" xfId="0" applyNumberFormat="1" applyFont="1" applyFill="1" applyBorder="1" applyAlignment="1">
      <alignment horizontal="center" vertical="center"/>
    </xf>
    <xf numFmtId="4" fontId="1" fillId="33" borderId="3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left"/>
    </xf>
    <xf numFmtId="0" fontId="12" fillId="33" borderId="0" xfId="0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2" fontId="3" fillId="33" borderId="34" xfId="0" applyNumberFormat="1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4" fontId="4" fillId="33" borderId="40" xfId="0" applyNumberFormat="1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4" fontId="4" fillId="33" borderId="44" xfId="0" applyNumberFormat="1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4" fontId="4" fillId="33" borderId="47" xfId="0" applyNumberFormat="1" applyFont="1" applyFill="1" applyBorder="1" applyAlignment="1">
      <alignment horizontal="center" vertical="center"/>
    </xf>
    <xf numFmtId="4" fontId="3" fillId="33" borderId="48" xfId="0" applyNumberFormat="1" applyFont="1" applyFill="1" applyBorder="1" applyAlignment="1">
      <alignment horizontal="center" vertical="center"/>
    </xf>
    <xf numFmtId="9" fontId="4" fillId="33" borderId="0" xfId="0" applyNumberFormat="1" applyFont="1" applyFill="1" applyAlignment="1">
      <alignment vertical="center"/>
    </xf>
    <xf numFmtId="10" fontId="4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/>
    </xf>
    <xf numFmtId="4" fontId="4" fillId="33" borderId="49" xfId="0" applyNumberFormat="1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53" applyFont="1" applyFill="1" applyBorder="1" applyAlignment="1" applyProtection="1">
      <alignment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4" fillId="33" borderId="53" xfId="0" applyFont="1" applyFill="1" applyBorder="1" applyAlignment="1">
      <alignment horizontal="left"/>
    </xf>
    <xf numFmtId="0" fontId="4" fillId="33" borderId="53" xfId="0" applyFont="1" applyFill="1" applyBorder="1" applyAlignment="1">
      <alignment horizontal="center"/>
    </xf>
    <xf numFmtId="4" fontId="4" fillId="33" borderId="53" xfId="0" applyNumberFormat="1" applyFont="1" applyFill="1" applyBorder="1" applyAlignment="1">
      <alignment horizontal="center"/>
    </xf>
    <xf numFmtId="2" fontId="4" fillId="33" borderId="54" xfId="0" applyNumberFormat="1" applyFont="1" applyFill="1" applyBorder="1" applyAlignment="1">
      <alignment horizontal="center"/>
    </xf>
    <xf numFmtId="0" fontId="4" fillId="33" borderId="55" xfId="53" applyFont="1" applyFill="1" applyBorder="1" applyAlignment="1" applyProtection="1">
      <alignment/>
      <protection/>
    </xf>
    <xf numFmtId="0" fontId="4" fillId="33" borderId="55" xfId="0" applyFont="1" applyFill="1" applyBorder="1" applyAlignment="1">
      <alignment horizontal="center"/>
    </xf>
    <xf numFmtId="4" fontId="4" fillId="33" borderId="55" xfId="0" applyNumberFormat="1" applyFont="1" applyFill="1" applyBorder="1" applyAlignment="1">
      <alignment horizontal="center"/>
    </xf>
    <xf numFmtId="2" fontId="4" fillId="33" borderId="56" xfId="0" applyNumberFormat="1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4" fontId="4" fillId="33" borderId="52" xfId="0" applyNumberFormat="1" applyFont="1" applyFill="1" applyBorder="1" applyAlignment="1">
      <alignment horizontal="center"/>
    </xf>
    <xf numFmtId="2" fontId="4" fillId="33" borderId="57" xfId="0" applyNumberFormat="1" applyFont="1" applyFill="1" applyBorder="1" applyAlignment="1">
      <alignment horizontal="center"/>
    </xf>
    <xf numFmtId="0" fontId="4" fillId="33" borderId="52" xfId="0" applyFont="1" applyFill="1" applyBorder="1" applyAlignment="1">
      <alignment/>
    </xf>
    <xf numFmtId="3" fontId="4" fillId="33" borderId="52" xfId="0" applyNumberFormat="1" applyFont="1" applyFill="1" applyBorder="1" applyAlignment="1">
      <alignment horizontal="center"/>
    </xf>
    <xf numFmtId="0" fontId="4" fillId="33" borderId="52" xfId="53" applyNumberFormat="1" applyFont="1" applyFill="1" applyBorder="1" applyAlignment="1" applyProtection="1">
      <alignment vertical="center" wrapText="1"/>
      <protection/>
    </xf>
    <xf numFmtId="0" fontId="4" fillId="33" borderId="58" xfId="53" applyFont="1" applyFill="1" applyBorder="1" applyAlignment="1" applyProtection="1">
      <alignment/>
      <protection/>
    </xf>
    <xf numFmtId="0" fontId="4" fillId="33" borderId="52" xfId="0" applyFont="1" applyFill="1" applyBorder="1" applyAlignment="1">
      <alignment horizontal="left" vertical="center"/>
    </xf>
    <xf numFmtId="2" fontId="4" fillId="33" borderId="52" xfId="0" applyNumberFormat="1" applyFont="1" applyFill="1" applyBorder="1" applyAlignment="1">
      <alignment horizontal="center"/>
    </xf>
    <xf numFmtId="0" fontId="4" fillId="33" borderId="59" xfId="0" applyFont="1" applyFill="1" applyBorder="1" applyAlignment="1">
      <alignment horizontal="center"/>
    </xf>
    <xf numFmtId="0" fontId="4" fillId="33" borderId="59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9" fillId="33" borderId="52" xfId="0" applyFont="1" applyFill="1" applyBorder="1" applyAlignment="1">
      <alignment/>
    </xf>
    <xf numFmtId="49" fontId="4" fillId="33" borderId="52" xfId="0" applyNumberFormat="1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4" fillId="33" borderId="58" xfId="0" applyFont="1" applyFill="1" applyBorder="1" applyAlignment="1">
      <alignment/>
    </xf>
    <xf numFmtId="0" fontId="4" fillId="33" borderId="58" xfId="0" applyFont="1" applyFill="1" applyBorder="1" applyAlignment="1">
      <alignment horizontal="center"/>
    </xf>
    <xf numFmtId="4" fontId="4" fillId="33" borderId="58" xfId="0" applyNumberFormat="1" applyFont="1" applyFill="1" applyBorder="1" applyAlignment="1">
      <alignment horizontal="center"/>
    </xf>
    <xf numFmtId="2" fontId="4" fillId="33" borderId="60" xfId="0" applyNumberFormat="1" applyFont="1" applyFill="1" applyBorder="1" applyAlignment="1">
      <alignment horizontal="center"/>
    </xf>
    <xf numFmtId="2" fontId="4" fillId="33" borderId="61" xfId="0" applyNumberFormat="1" applyFont="1" applyFill="1" applyBorder="1" applyAlignment="1">
      <alignment horizontal="center"/>
    </xf>
    <xf numFmtId="4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 horizontal="left"/>
    </xf>
    <xf numFmtId="4" fontId="0" fillId="33" borderId="0" xfId="0" applyNumberFormat="1" applyFill="1" applyAlignment="1">
      <alignment/>
    </xf>
    <xf numFmtId="0" fontId="11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4" fontId="50" fillId="33" borderId="0" xfId="0" applyNumberFormat="1" applyFont="1" applyFill="1" applyAlignment="1">
      <alignment horizontal="center"/>
    </xf>
    <xf numFmtId="2" fontId="50" fillId="33" borderId="0" xfId="0" applyNumberFormat="1" applyFont="1" applyFill="1" applyAlignment="1">
      <alignment horizontal="center"/>
    </xf>
    <xf numFmtId="0" fontId="3" fillId="33" borderId="6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49" fontId="3" fillId="33" borderId="63" xfId="0" applyNumberFormat="1" applyFont="1" applyFill="1" applyBorder="1" applyAlignment="1">
      <alignment horizontal="center"/>
    </xf>
    <xf numFmtId="4" fontId="3" fillId="33" borderId="63" xfId="0" applyNumberFormat="1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/>
    </xf>
    <xf numFmtId="49" fontId="3" fillId="33" borderId="65" xfId="0" applyNumberFormat="1" applyFont="1" applyFill="1" applyBorder="1" applyAlignment="1">
      <alignment horizontal="center"/>
    </xf>
    <xf numFmtId="4" fontId="3" fillId="33" borderId="65" xfId="0" applyNumberFormat="1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/>
    </xf>
    <xf numFmtId="0" fontId="3" fillId="33" borderId="67" xfId="0" applyFont="1" applyFill="1" applyBorder="1" applyAlignment="1">
      <alignment/>
    </xf>
    <xf numFmtId="49" fontId="4" fillId="33" borderId="68" xfId="0" applyNumberFormat="1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4" fontId="3" fillId="33" borderId="68" xfId="0" applyNumberFormat="1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/>
    </xf>
    <xf numFmtId="49" fontId="3" fillId="33" borderId="68" xfId="0" applyNumberFormat="1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/>
    </xf>
    <xf numFmtId="0" fontId="4" fillId="33" borderId="70" xfId="0" applyFont="1" applyFill="1" applyBorder="1" applyAlignment="1">
      <alignment horizontal="center"/>
    </xf>
    <xf numFmtId="0" fontId="4" fillId="33" borderId="71" xfId="0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72" xfId="0" applyFont="1" applyFill="1" applyBorder="1" applyAlignment="1">
      <alignment/>
    </xf>
    <xf numFmtId="0" fontId="4" fillId="33" borderId="72" xfId="0" applyFont="1" applyFill="1" applyBorder="1" applyAlignment="1">
      <alignment horizontal="center"/>
    </xf>
    <xf numFmtId="4" fontId="4" fillId="33" borderId="72" xfId="0" applyNumberFormat="1" applyFont="1" applyFill="1" applyBorder="1" applyAlignment="1">
      <alignment horizontal="center"/>
    </xf>
    <xf numFmtId="2" fontId="4" fillId="33" borderId="73" xfId="0" applyNumberFormat="1" applyFont="1" applyFill="1" applyBorder="1" applyAlignment="1">
      <alignment horizontal="center"/>
    </xf>
    <xf numFmtId="4" fontId="3" fillId="33" borderId="74" xfId="0" applyNumberFormat="1" applyFont="1" applyFill="1" applyBorder="1" applyAlignment="1">
      <alignment horizontal="center"/>
    </xf>
    <xf numFmtId="2" fontId="3" fillId="33" borderId="75" xfId="0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3" fillId="33" borderId="63" xfId="0" applyNumberFormat="1" applyFont="1" applyFill="1" applyBorder="1" applyAlignment="1">
      <alignment horizontal="center"/>
    </xf>
    <xf numFmtId="2" fontId="3" fillId="33" borderId="65" xfId="0" applyNumberFormat="1" applyFont="1" applyFill="1" applyBorder="1" applyAlignment="1">
      <alignment horizontal="center"/>
    </xf>
    <xf numFmtId="49" fontId="4" fillId="33" borderId="65" xfId="0" applyNumberFormat="1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/>
    </xf>
    <xf numFmtId="49" fontId="3" fillId="33" borderId="74" xfId="0" applyNumberFormat="1" applyFont="1" applyFill="1" applyBorder="1" applyAlignment="1">
      <alignment horizontal="center"/>
    </xf>
    <xf numFmtId="0" fontId="3" fillId="33" borderId="74" xfId="0" applyFont="1" applyFill="1" applyBorder="1" applyAlignment="1">
      <alignment horizontal="center"/>
    </xf>
    <xf numFmtId="0" fontId="3" fillId="33" borderId="75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 horizontal="center"/>
    </xf>
    <xf numFmtId="4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1" fillId="33" borderId="0" xfId="57" applyFont="1" applyFill="1" applyAlignment="1">
      <alignment horizontal="center"/>
      <protection/>
    </xf>
    <xf numFmtId="0" fontId="1" fillId="33" borderId="0" xfId="57" applyFont="1" applyFill="1">
      <alignment/>
      <protection/>
    </xf>
    <xf numFmtId="49" fontId="1" fillId="33" borderId="0" xfId="57" applyNumberFormat="1" applyFont="1" applyFill="1" applyAlignment="1">
      <alignment horizontal="center"/>
      <protection/>
    </xf>
    <xf numFmtId="2" fontId="1" fillId="33" borderId="0" xfId="57" applyNumberFormat="1" applyFont="1" applyFill="1" applyAlignment="1">
      <alignment horizontal="center"/>
      <protection/>
    </xf>
    <xf numFmtId="49" fontId="2" fillId="33" borderId="0" xfId="57" applyNumberFormat="1" applyFont="1" applyFill="1" applyAlignment="1">
      <alignment horizontal="center"/>
      <protection/>
    </xf>
    <xf numFmtId="0" fontId="2" fillId="33" borderId="0" xfId="57" applyFont="1" applyFill="1">
      <alignment/>
      <protection/>
    </xf>
    <xf numFmtId="2" fontId="2" fillId="33" borderId="0" xfId="57" applyNumberFormat="1" applyFont="1" applyFill="1" applyAlignment="1">
      <alignment horizontal="center"/>
      <protection/>
    </xf>
    <xf numFmtId="0" fontId="2" fillId="33" borderId="0" xfId="57" applyFont="1" applyFill="1" applyAlignment="1">
      <alignment horizontal="center"/>
      <protection/>
    </xf>
    <xf numFmtId="2" fontId="2" fillId="33" borderId="0" xfId="57" applyNumberFormat="1" applyFont="1" applyFill="1">
      <alignment/>
      <protection/>
    </xf>
    <xf numFmtId="49" fontId="2" fillId="33" borderId="0" xfId="57" applyNumberFormat="1" applyFont="1" applyFill="1" applyAlignment="1">
      <alignment horizontal="left"/>
      <protection/>
    </xf>
    <xf numFmtId="0" fontId="6" fillId="33" borderId="0" xfId="57" applyFont="1" applyFill="1">
      <alignment/>
      <protection/>
    </xf>
    <xf numFmtId="2" fontId="3" fillId="33" borderId="32" xfId="0" applyNumberFormat="1" applyFont="1" applyFill="1" applyBorder="1" applyAlignment="1">
      <alignment horizontal="center" vertical="center"/>
    </xf>
    <xf numFmtId="2" fontId="3" fillId="33" borderId="77" xfId="0" applyNumberFormat="1" applyFont="1" applyFill="1" applyBorder="1" applyAlignment="1">
      <alignment horizontal="center" vertical="center"/>
    </xf>
    <xf numFmtId="2" fontId="3" fillId="33" borderId="78" xfId="0" applyNumberFormat="1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/>
    </xf>
    <xf numFmtId="49" fontId="3" fillId="33" borderId="77" xfId="0" applyNumberFormat="1" applyFont="1" applyFill="1" applyBorder="1" applyAlignment="1">
      <alignment horizontal="center"/>
    </xf>
    <xf numFmtId="49" fontId="3" fillId="33" borderId="79" xfId="0" applyNumberFormat="1" applyFont="1" applyFill="1" applyBorder="1" applyAlignment="1">
      <alignment horizontal="center"/>
    </xf>
    <xf numFmtId="0" fontId="4" fillId="33" borderId="80" xfId="57" applyFont="1" applyFill="1" applyBorder="1" applyAlignment="1">
      <alignment horizontal="center"/>
      <protection/>
    </xf>
    <xf numFmtId="0" fontId="4" fillId="33" borderId="81" xfId="53" applyNumberFormat="1" applyFont="1" applyFill="1" applyBorder="1" applyAlignment="1" applyProtection="1">
      <alignment horizontal="left" vertical="center" wrapText="1"/>
      <protection/>
    </xf>
    <xf numFmtId="49" fontId="4" fillId="33" borderId="81" xfId="57" applyNumberFormat="1" applyFont="1" applyFill="1" applyBorder="1" applyAlignment="1">
      <alignment horizontal="center"/>
      <protection/>
    </xf>
    <xf numFmtId="0" fontId="4" fillId="33" borderId="81" xfId="57" applyFont="1" applyFill="1" applyBorder="1" applyAlignment="1">
      <alignment horizontal="center"/>
      <protection/>
    </xf>
    <xf numFmtId="4" fontId="4" fillId="33" borderId="82" xfId="57" applyNumberFormat="1" applyFont="1" applyFill="1" applyBorder="1" applyAlignment="1">
      <alignment horizontal="center"/>
      <protection/>
    </xf>
    <xf numFmtId="2" fontId="4" fillId="33" borderId="22" xfId="57" applyNumberFormat="1" applyFont="1" applyFill="1" applyBorder="1" applyAlignment="1">
      <alignment horizontal="center"/>
      <protection/>
    </xf>
    <xf numFmtId="0" fontId="4" fillId="33" borderId="83" xfId="57" applyFont="1" applyFill="1" applyBorder="1" applyAlignment="1">
      <alignment horizontal="center"/>
      <protection/>
    </xf>
    <xf numFmtId="0" fontId="4" fillId="33" borderId="23" xfId="53" applyNumberFormat="1" applyFont="1" applyFill="1" applyBorder="1" applyAlignment="1" applyProtection="1">
      <alignment horizontal="left" vertical="center" wrapText="1"/>
      <protection/>
    </xf>
    <xf numFmtId="49" fontId="4" fillId="33" borderId="23" xfId="57" applyNumberFormat="1" applyFont="1" applyFill="1" applyBorder="1" applyAlignment="1">
      <alignment horizontal="center"/>
      <protection/>
    </xf>
    <xf numFmtId="0" fontId="4" fillId="33" borderId="59" xfId="57" applyFont="1" applyFill="1" applyBorder="1" applyAlignment="1">
      <alignment horizontal="center"/>
      <protection/>
    </xf>
    <xf numFmtId="4" fontId="4" fillId="33" borderId="52" xfId="57" applyNumberFormat="1" applyFont="1" applyFill="1" applyBorder="1" applyAlignment="1">
      <alignment horizontal="center"/>
      <protection/>
    </xf>
    <xf numFmtId="2" fontId="4" fillId="33" borderId="84" xfId="57" applyNumberFormat="1" applyFont="1" applyFill="1" applyBorder="1" applyAlignment="1">
      <alignment horizontal="center"/>
      <protection/>
    </xf>
    <xf numFmtId="49" fontId="4" fillId="33" borderId="23" xfId="57" applyNumberFormat="1" applyFont="1" applyFill="1" applyBorder="1" applyAlignment="1">
      <alignment horizontal="center" vertical="center"/>
      <protection/>
    </xf>
    <xf numFmtId="0" fontId="4" fillId="33" borderId="59" xfId="57" applyFont="1" applyFill="1" applyBorder="1" applyAlignment="1">
      <alignment horizontal="center" vertical="center"/>
      <protection/>
    </xf>
    <xf numFmtId="4" fontId="4" fillId="33" borderId="52" xfId="57" applyNumberFormat="1" applyFont="1" applyFill="1" applyBorder="1" applyAlignment="1">
      <alignment horizontal="center" vertical="center"/>
      <protection/>
    </xf>
    <xf numFmtId="2" fontId="4" fillId="33" borderId="84" xfId="57" applyNumberFormat="1" applyFont="1" applyFill="1" applyBorder="1" applyAlignment="1">
      <alignment horizontal="center" vertical="center"/>
      <protection/>
    </xf>
    <xf numFmtId="0" fontId="4" fillId="33" borderId="83" xfId="57" applyFont="1" applyFill="1" applyBorder="1" applyAlignment="1">
      <alignment horizontal="center" vertical="center"/>
      <protection/>
    </xf>
    <xf numFmtId="0" fontId="4" fillId="33" borderId="23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/>
    </xf>
    <xf numFmtId="4" fontId="4" fillId="33" borderId="21" xfId="57" applyNumberFormat="1" applyFont="1" applyFill="1" applyBorder="1" applyAlignment="1">
      <alignment horizontal="center"/>
      <protection/>
    </xf>
    <xf numFmtId="2" fontId="4" fillId="33" borderId="26" xfId="57" applyNumberFormat="1" applyFont="1" applyFill="1" applyBorder="1" applyAlignment="1">
      <alignment horizontal="center"/>
      <protection/>
    </xf>
    <xf numFmtId="4" fontId="3" fillId="33" borderId="85" xfId="57" applyNumberFormat="1" applyFont="1" applyFill="1" applyBorder="1" applyAlignment="1">
      <alignment horizontal="center"/>
      <protection/>
    </xf>
    <xf numFmtId="2" fontId="3" fillId="33" borderId="86" xfId="57" applyNumberFormat="1" applyFont="1" applyFill="1" applyBorder="1" applyAlignment="1">
      <alignment horizontal="center"/>
      <protection/>
    </xf>
    <xf numFmtId="0" fontId="0" fillId="33" borderId="0" xfId="57" applyFont="1" applyFill="1" applyAlignment="1">
      <alignment horizontal="center"/>
      <protection/>
    </xf>
    <xf numFmtId="0" fontId="6" fillId="33" borderId="0" xfId="57" applyFont="1" applyFill="1" applyAlignment="1">
      <alignment horizontal="center" vertical="center"/>
      <protection/>
    </xf>
    <xf numFmtId="49" fontId="6" fillId="33" borderId="0" xfId="57" applyNumberFormat="1" applyFont="1" applyFill="1" applyAlignment="1">
      <alignment horizontal="center"/>
      <protection/>
    </xf>
    <xf numFmtId="0" fontId="6" fillId="33" borderId="0" xfId="57" applyFont="1" applyFill="1">
      <alignment/>
      <protection/>
    </xf>
    <xf numFmtId="2" fontId="3" fillId="33" borderId="0" xfId="57" applyNumberFormat="1" applyFont="1" applyFill="1" applyAlignment="1">
      <alignment horizontal="center"/>
      <protection/>
    </xf>
    <xf numFmtId="0" fontId="0" fillId="33" borderId="0" xfId="57" applyFont="1" applyFill="1">
      <alignment/>
      <protection/>
    </xf>
    <xf numFmtId="49" fontId="0" fillId="33" borderId="0" xfId="57" applyNumberFormat="1" applyFont="1" applyFill="1" applyAlignment="1">
      <alignment horizontal="center"/>
      <protection/>
    </xf>
    <xf numFmtId="2" fontId="0" fillId="33" borderId="0" xfId="57" applyNumberFormat="1" applyFont="1" applyFill="1" applyAlignment="1">
      <alignment horizontal="center"/>
      <protection/>
    </xf>
    <xf numFmtId="0" fontId="0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4" fillId="33" borderId="87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 vertical="center"/>
    </xf>
    <xf numFmtId="2" fontId="4" fillId="33" borderId="55" xfId="0" applyNumberFormat="1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49" fontId="4" fillId="33" borderId="52" xfId="57" applyNumberFormat="1" applyFont="1" applyFill="1" applyBorder="1" applyAlignment="1">
      <alignment horizontal="center" vertical="center"/>
      <protection/>
    </xf>
    <xf numFmtId="0" fontId="4" fillId="33" borderId="52" xfId="53" applyFont="1" applyFill="1" applyBorder="1" applyAlignment="1" applyProtection="1">
      <alignment horizontal="center" vertical="center"/>
      <protection/>
    </xf>
    <xf numFmtId="0" fontId="0" fillId="33" borderId="55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2" fontId="4" fillId="33" borderId="57" xfId="57" applyNumberFormat="1" applyFont="1" applyFill="1" applyBorder="1" applyAlignment="1">
      <alignment horizontal="center"/>
      <protection/>
    </xf>
    <xf numFmtId="0" fontId="4" fillId="33" borderId="58" xfId="0" applyFont="1" applyFill="1" applyBorder="1" applyAlignment="1">
      <alignment horizontal="center" vertical="center"/>
    </xf>
    <xf numFmtId="2" fontId="4" fillId="33" borderId="65" xfId="0" applyNumberFormat="1" applyFont="1" applyFill="1" applyBorder="1" applyAlignment="1">
      <alignment horizontal="center" vertical="center"/>
    </xf>
    <xf numFmtId="2" fontId="4" fillId="33" borderId="60" xfId="57" applyNumberFormat="1" applyFont="1" applyFill="1" applyBorder="1" applyAlignment="1">
      <alignment horizontal="center"/>
      <protection/>
    </xf>
    <xf numFmtId="0" fontId="4" fillId="33" borderId="66" xfId="0" applyFont="1" applyFill="1" applyBorder="1" applyAlignment="1">
      <alignment horizontal="center"/>
    </xf>
    <xf numFmtId="0" fontId="4" fillId="33" borderId="72" xfId="0" applyFont="1" applyFill="1" applyBorder="1" applyAlignment="1">
      <alignment horizontal="center" vertical="center"/>
    </xf>
    <xf numFmtId="2" fontId="4" fillId="33" borderId="72" xfId="0" applyNumberFormat="1" applyFont="1" applyFill="1" applyBorder="1" applyAlignment="1">
      <alignment horizontal="center" vertical="center"/>
    </xf>
    <xf numFmtId="2" fontId="4" fillId="33" borderId="88" xfId="57" applyNumberFormat="1" applyFont="1" applyFill="1" applyBorder="1" applyAlignment="1">
      <alignment horizontal="center"/>
      <protection/>
    </xf>
    <xf numFmtId="2" fontId="1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/>
    </xf>
    <xf numFmtId="0" fontId="4" fillId="33" borderId="89" xfId="0" applyFont="1" applyFill="1" applyBorder="1" applyAlignment="1">
      <alignment horizontal="center"/>
    </xf>
    <xf numFmtId="0" fontId="4" fillId="33" borderId="53" xfId="0" applyFont="1" applyFill="1" applyBorder="1" applyAlignment="1">
      <alignment/>
    </xf>
    <xf numFmtId="2" fontId="4" fillId="33" borderId="53" xfId="0" applyNumberFormat="1" applyFont="1" applyFill="1" applyBorder="1" applyAlignment="1">
      <alignment horizontal="center"/>
    </xf>
    <xf numFmtId="2" fontId="4" fillId="33" borderId="90" xfId="0" applyNumberFormat="1" applyFont="1" applyFill="1" applyBorder="1" applyAlignment="1">
      <alignment horizontal="center"/>
    </xf>
    <xf numFmtId="2" fontId="4" fillId="33" borderId="55" xfId="0" applyNumberFormat="1" applyFont="1" applyFill="1" applyBorder="1" applyAlignment="1">
      <alignment horizontal="center"/>
    </xf>
    <xf numFmtId="49" fontId="4" fillId="33" borderId="52" xfId="57" applyNumberFormat="1" applyFont="1" applyFill="1" applyBorder="1" applyAlignment="1">
      <alignment horizontal="center"/>
      <protection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/>
    </xf>
    <xf numFmtId="0" fontId="3" fillId="33" borderId="50" xfId="0" applyFont="1" applyFill="1" applyBorder="1" applyAlignment="1">
      <alignment horizontal="center"/>
    </xf>
    <xf numFmtId="49" fontId="3" fillId="33" borderId="50" xfId="0" applyNumberFormat="1" applyFont="1" applyFill="1" applyBorder="1" applyAlignment="1">
      <alignment horizontal="center"/>
    </xf>
    <xf numFmtId="2" fontId="3" fillId="33" borderId="91" xfId="0" applyNumberFormat="1" applyFont="1" applyFill="1" applyBorder="1" applyAlignment="1">
      <alignment horizontal="center"/>
    </xf>
    <xf numFmtId="0" fontId="3" fillId="33" borderId="92" xfId="0" applyFont="1" applyFill="1" applyBorder="1" applyAlignment="1">
      <alignment horizontal="center"/>
    </xf>
    <xf numFmtId="0" fontId="3" fillId="33" borderId="92" xfId="0" applyFont="1" applyFill="1" applyBorder="1" applyAlignment="1">
      <alignment/>
    </xf>
    <xf numFmtId="2" fontId="3" fillId="33" borderId="93" xfId="0" applyNumberFormat="1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47" xfId="0" applyFont="1" applyFill="1" applyBorder="1" applyAlignment="1">
      <alignment/>
    </xf>
    <xf numFmtId="0" fontId="3" fillId="33" borderId="94" xfId="0" applyFont="1" applyFill="1" applyBorder="1" applyAlignment="1">
      <alignment horizontal="center"/>
    </xf>
    <xf numFmtId="0" fontId="3" fillId="33" borderId="95" xfId="0" applyFont="1" applyFill="1" applyBorder="1" applyAlignment="1">
      <alignment horizontal="center"/>
    </xf>
    <xf numFmtId="49" fontId="3" fillId="33" borderId="36" xfId="0" applyNumberFormat="1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4" fillId="33" borderId="53" xfId="0" applyFont="1" applyFill="1" applyBorder="1" applyAlignment="1">
      <alignment vertical="center"/>
    </xf>
    <xf numFmtId="0" fontId="4" fillId="33" borderId="53" xfId="0" applyFont="1" applyFill="1" applyBorder="1" applyAlignment="1">
      <alignment horizontal="center" vertical="center"/>
    </xf>
    <xf numFmtId="2" fontId="4" fillId="33" borderId="53" xfId="0" applyNumberFormat="1" applyFont="1" applyFill="1" applyBorder="1" applyAlignment="1">
      <alignment horizontal="center" vertical="center"/>
    </xf>
    <xf numFmtId="2" fontId="4" fillId="33" borderId="96" xfId="0" applyNumberFormat="1" applyFont="1" applyFill="1" applyBorder="1" applyAlignment="1">
      <alignment horizontal="center"/>
    </xf>
    <xf numFmtId="0" fontId="4" fillId="33" borderId="52" xfId="0" applyFont="1" applyFill="1" applyBorder="1" applyAlignment="1">
      <alignment vertical="center"/>
    </xf>
    <xf numFmtId="0" fontId="4" fillId="33" borderId="52" xfId="0" applyFont="1" applyFill="1" applyBorder="1" applyAlignment="1">
      <alignment vertical="center" wrapText="1"/>
    </xf>
    <xf numFmtId="0" fontId="4" fillId="33" borderId="97" xfId="0" applyFont="1" applyFill="1" applyBorder="1" applyAlignment="1">
      <alignment horizontal="center"/>
    </xf>
    <xf numFmtId="0" fontId="4" fillId="33" borderId="58" xfId="0" applyFont="1" applyFill="1" applyBorder="1" applyAlignment="1">
      <alignment vertical="center"/>
    </xf>
    <xf numFmtId="2" fontId="4" fillId="33" borderId="58" xfId="0" applyNumberFormat="1" applyFont="1" applyFill="1" applyBorder="1" applyAlignment="1">
      <alignment horizontal="center" vertical="center"/>
    </xf>
    <xf numFmtId="2" fontId="4" fillId="33" borderId="98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/>
    </xf>
    <xf numFmtId="2" fontId="1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2" fontId="6" fillId="33" borderId="0" xfId="0" applyNumberFormat="1" applyFont="1" applyFill="1" applyAlignment="1">
      <alignment horizontal="center"/>
    </xf>
    <xf numFmtId="1" fontId="3" fillId="33" borderId="9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/>
    </xf>
    <xf numFmtId="2" fontId="3" fillId="33" borderId="100" xfId="0" applyNumberFormat="1" applyFont="1" applyFill="1" applyBorder="1" applyAlignment="1">
      <alignment horizontal="center" vertical="center" wrapText="1"/>
    </xf>
    <xf numFmtId="2" fontId="3" fillId="33" borderId="101" xfId="0" applyNumberFormat="1" applyFont="1" applyFill="1" applyBorder="1" applyAlignment="1">
      <alignment horizontal="center" vertical="center"/>
    </xf>
    <xf numFmtId="2" fontId="3" fillId="33" borderId="69" xfId="0" applyNumberFormat="1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/>
    </xf>
    <xf numFmtId="0" fontId="4" fillId="33" borderId="102" xfId="0" applyFont="1" applyFill="1" applyBorder="1" applyAlignment="1">
      <alignment horizontal="center"/>
    </xf>
    <xf numFmtId="0" fontId="4" fillId="33" borderId="103" xfId="0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49" fontId="2" fillId="33" borderId="0" xfId="57" applyNumberFormat="1" applyFont="1" applyFill="1" applyAlignment="1">
      <alignment horizontal="center"/>
      <protection/>
    </xf>
    <xf numFmtId="0" fontId="3" fillId="33" borderId="32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2" fontId="3" fillId="33" borderId="34" xfId="0" applyNumberFormat="1" applyFont="1" applyFill="1" applyBorder="1" applyAlignment="1">
      <alignment horizontal="center" vertical="center" wrapText="1"/>
    </xf>
    <xf numFmtId="2" fontId="3" fillId="33" borderId="104" xfId="0" applyNumberFormat="1" applyFont="1" applyFill="1" applyBorder="1" applyAlignment="1">
      <alignment horizontal="center" vertical="center"/>
    </xf>
    <xf numFmtId="2" fontId="3" fillId="33" borderId="105" xfId="0" applyNumberFormat="1" applyFont="1" applyFill="1" applyBorder="1" applyAlignment="1">
      <alignment horizontal="center" vertical="center"/>
    </xf>
    <xf numFmtId="0" fontId="3" fillId="33" borderId="106" xfId="0" applyFont="1" applyFill="1" applyBorder="1" applyAlignment="1">
      <alignment horizontal="center" vertical="center" wrapText="1"/>
    </xf>
    <xf numFmtId="0" fontId="3" fillId="33" borderId="107" xfId="0" applyFont="1" applyFill="1" applyBorder="1" applyAlignment="1">
      <alignment horizontal="center" vertical="center"/>
    </xf>
    <xf numFmtId="0" fontId="3" fillId="33" borderId="108" xfId="0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77" xfId="0" applyNumberFormat="1" applyFont="1" applyFill="1" applyBorder="1" applyAlignment="1">
      <alignment horizontal="center" vertical="center"/>
    </xf>
    <xf numFmtId="49" fontId="3" fillId="33" borderId="78" xfId="0" applyNumberFormat="1" applyFont="1" applyFill="1" applyBorder="1" applyAlignment="1">
      <alignment horizontal="center" vertical="center"/>
    </xf>
    <xf numFmtId="0" fontId="6" fillId="33" borderId="109" xfId="57" applyFont="1" applyFill="1" applyBorder="1" applyAlignment="1">
      <alignment horizontal="center" vertical="center"/>
      <protection/>
    </xf>
    <xf numFmtId="0" fontId="6" fillId="33" borderId="110" xfId="57" applyFont="1" applyFill="1" applyBorder="1" applyAlignment="1">
      <alignment horizontal="center" vertical="center"/>
      <protection/>
    </xf>
    <xf numFmtId="0" fontId="6" fillId="33" borderId="111" xfId="57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3" fillId="33" borderId="35" xfId="0" applyFont="1" applyFill="1" applyBorder="1" applyAlignment="1">
      <alignment horizontal="center" vertical="center"/>
    </xf>
    <xf numFmtId="0" fontId="3" fillId="33" borderId="102" xfId="0" applyFont="1" applyFill="1" applyBorder="1" applyAlignment="1">
      <alignment horizontal="center" vertical="center"/>
    </xf>
    <xf numFmtId="0" fontId="3" fillId="33" borderId="103" xfId="0" applyFont="1" applyFill="1" applyBorder="1" applyAlignment="1">
      <alignment horizontal="center" vertical="center"/>
    </xf>
    <xf numFmtId="0" fontId="3" fillId="33" borderId="109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1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112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2" fillId="33" borderId="27" xfId="0" applyFont="1" applyFill="1" applyBorder="1" applyAlignment="1">
      <alignment horizontal="center"/>
    </xf>
    <xf numFmtId="0" fontId="1" fillId="33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sta piese autoE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4"/>
  <sheetViews>
    <sheetView view="pageBreakPreview" zoomScale="112" zoomScaleSheetLayoutView="112" zoomScalePageLayoutView="0" workbookViewId="0" topLeftCell="A160">
      <selection activeCell="B170" sqref="B170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5.421875" style="10" customWidth="1"/>
    <col min="4" max="4" width="3.8515625" style="0" customWidth="1"/>
    <col min="5" max="6" width="9.7109375" style="10" customWidth="1"/>
  </cols>
  <sheetData>
    <row r="2" spans="1:9" ht="15.75">
      <c r="A2" s="1"/>
      <c r="B2" s="307" t="s">
        <v>383</v>
      </c>
      <c r="C2" s="307"/>
      <c r="D2" s="307"/>
      <c r="E2" s="307"/>
      <c r="F2" s="307"/>
      <c r="G2" s="2"/>
      <c r="H2" s="2"/>
      <c r="I2" s="2"/>
    </row>
    <row r="4" spans="1:6" ht="12.75">
      <c r="A4" s="11"/>
      <c r="B4" s="306" t="s">
        <v>5</v>
      </c>
      <c r="C4" s="306"/>
      <c r="D4" s="306"/>
      <c r="E4" s="306"/>
      <c r="F4" s="306"/>
    </row>
    <row r="5" spans="1:7" ht="12.75" customHeight="1">
      <c r="A5" s="311" t="s">
        <v>42</v>
      </c>
      <c r="B5" s="311"/>
      <c r="C5" s="311"/>
      <c r="D5" s="311"/>
      <c r="E5" s="311"/>
      <c r="F5" s="311"/>
      <c r="G5" s="311"/>
    </row>
    <row r="6" spans="1:7" ht="12.75">
      <c r="A6" s="311"/>
      <c r="B6" s="311"/>
      <c r="C6" s="311"/>
      <c r="D6" s="311"/>
      <c r="E6" s="311"/>
      <c r="F6" s="311"/>
      <c r="G6" s="311"/>
    </row>
    <row r="7" spans="1:7" ht="12.75">
      <c r="A7" s="311"/>
      <c r="B7" s="311"/>
      <c r="C7" s="311"/>
      <c r="D7" s="311"/>
      <c r="E7" s="311"/>
      <c r="F7" s="311"/>
      <c r="G7" s="311"/>
    </row>
    <row r="8" spans="1:7" ht="12.75">
      <c r="A8" s="311"/>
      <c r="B8" s="311"/>
      <c r="C8" s="311"/>
      <c r="D8" s="311"/>
      <c r="E8" s="311"/>
      <c r="F8" s="311"/>
      <c r="G8" s="311"/>
    </row>
    <row r="9" spans="1:6" ht="12.75">
      <c r="A9" s="57"/>
      <c r="B9" s="57"/>
      <c r="C9" s="57"/>
      <c r="D9" s="57"/>
      <c r="E9" s="57"/>
      <c r="F9" s="57"/>
    </row>
    <row r="10" spans="1:6" ht="12.75" customHeight="1">
      <c r="A10" s="12"/>
      <c r="B10" s="310" t="s">
        <v>41</v>
      </c>
      <c r="C10" s="310"/>
      <c r="D10" s="310"/>
      <c r="E10" s="310"/>
      <c r="F10" s="310"/>
    </row>
    <row r="11" spans="1:6" ht="12.75" customHeight="1">
      <c r="A11" s="12"/>
      <c r="B11" s="310"/>
      <c r="C11" s="310"/>
      <c r="D11" s="310"/>
      <c r="E11" s="310"/>
      <c r="F11" s="310"/>
    </row>
    <row r="12" spans="1:6" ht="12.75" customHeight="1">
      <c r="A12" s="12"/>
      <c r="B12" s="310"/>
      <c r="C12" s="310"/>
      <c r="D12" s="310"/>
      <c r="E12" s="310"/>
      <c r="F12" s="310"/>
    </row>
    <row r="13" ht="13.5" thickBot="1"/>
    <row r="14" spans="1:6" ht="12.75">
      <c r="A14" s="13" t="s">
        <v>417</v>
      </c>
      <c r="B14" s="14" t="s">
        <v>418</v>
      </c>
      <c r="C14" s="15" t="s">
        <v>419</v>
      </c>
      <c r="D14" s="14" t="s">
        <v>420</v>
      </c>
      <c r="E14" s="16" t="s">
        <v>421</v>
      </c>
      <c r="F14" s="17" t="s">
        <v>422</v>
      </c>
    </row>
    <row r="15" spans="1:6" ht="12.75">
      <c r="A15" s="18" t="s">
        <v>423</v>
      </c>
      <c r="B15" s="19"/>
      <c r="C15" s="20"/>
      <c r="D15" s="21"/>
      <c r="E15" s="22" t="s">
        <v>424</v>
      </c>
      <c r="F15" s="23" t="s">
        <v>425</v>
      </c>
    </row>
    <row r="16" spans="1:6" ht="12.75">
      <c r="A16" s="18"/>
      <c r="B16" s="19"/>
      <c r="C16" s="24"/>
      <c r="D16" s="21"/>
      <c r="E16" s="22" t="s">
        <v>426</v>
      </c>
      <c r="F16" s="25" t="s">
        <v>427</v>
      </c>
    </row>
    <row r="17" spans="1:6" ht="12.75">
      <c r="A17" s="5">
        <v>0</v>
      </c>
      <c r="B17" s="26">
        <v>1</v>
      </c>
      <c r="C17" s="27" t="s">
        <v>428</v>
      </c>
      <c r="D17" s="26">
        <v>3</v>
      </c>
      <c r="E17" s="27" t="s">
        <v>429</v>
      </c>
      <c r="F17" s="28">
        <v>5</v>
      </c>
    </row>
    <row r="18" spans="1:6" ht="12.75">
      <c r="A18" s="6">
        <v>1</v>
      </c>
      <c r="B18" s="29" t="s">
        <v>6</v>
      </c>
      <c r="C18" s="30">
        <v>290028</v>
      </c>
      <c r="D18" s="31" t="s">
        <v>430</v>
      </c>
      <c r="E18" s="32">
        <f>242.67*90/100</f>
        <v>218.403</v>
      </c>
      <c r="F18" s="33">
        <v>2.5</v>
      </c>
    </row>
    <row r="19" spans="1:6" ht="12.75">
      <c r="A19" s="6">
        <v>2</v>
      </c>
      <c r="B19" s="34" t="s">
        <v>7</v>
      </c>
      <c r="C19" s="35">
        <v>290032</v>
      </c>
      <c r="D19" s="36" t="s">
        <v>430</v>
      </c>
      <c r="E19" s="37">
        <f>137.15*90/100</f>
        <v>123.435</v>
      </c>
      <c r="F19" s="38">
        <v>2.5</v>
      </c>
    </row>
    <row r="20" spans="1:6" ht="12.75">
      <c r="A20" s="6">
        <v>3</v>
      </c>
      <c r="B20" s="39" t="s">
        <v>8</v>
      </c>
      <c r="C20" s="36"/>
      <c r="D20" s="36" t="s">
        <v>430</v>
      </c>
      <c r="E20" s="37">
        <f>15*90/100</f>
        <v>13.5</v>
      </c>
      <c r="F20" s="38">
        <v>0.5</v>
      </c>
    </row>
    <row r="21" spans="1:6" ht="12.75">
      <c r="A21" s="6">
        <v>4</v>
      </c>
      <c r="B21" s="39" t="s">
        <v>432</v>
      </c>
      <c r="C21" s="36"/>
      <c r="D21" s="36" t="s">
        <v>430</v>
      </c>
      <c r="E21" s="37">
        <f>10*90/100</f>
        <v>9</v>
      </c>
      <c r="F21" s="38">
        <v>0.5</v>
      </c>
    </row>
    <row r="22" spans="1:6" ht="12.75">
      <c r="A22" s="6">
        <v>5</v>
      </c>
      <c r="B22" s="39" t="s">
        <v>9</v>
      </c>
      <c r="C22" s="35">
        <v>51738253</v>
      </c>
      <c r="D22" s="36" t="s">
        <v>430</v>
      </c>
      <c r="E22" s="37">
        <f>780.76*90/100</f>
        <v>702.684</v>
      </c>
      <c r="F22" s="38">
        <v>2.5</v>
      </c>
    </row>
    <row r="23" spans="1:6" ht="12.75">
      <c r="A23" s="6">
        <v>6</v>
      </c>
      <c r="B23" s="34" t="s">
        <v>213</v>
      </c>
      <c r="C23" s="40">
        <v>14871081</v>
      </c>
      <c r="D23" s="36" t="s">
        <v>430</v>
      </c>
      <c r="E23" s="37">
        <f>172.77*90/100</f>
        <v>155.49300000000002</v>
      </c>
      <c r="F23" s="38">
        <v>2.5</v>
      </c>
    </row>
    <row r="24" spans="1:6" ht="12.75">
      <c r="A24" s="6">
        <v>7</v>
      </c>
      <c r="B24" s="34" t="s">
        <v>214</v>
      </c>
      <c r="C24" s="35">
        <v>2042314</v>
      </c>
      <c r="D24" s="36" t="s">
        <v>430</v>
      </c>
      <c r="E24" s="37">
        <f>192.31*90/100</f>
        <v>173.079</v>
      </c>
      <c r="F24" s="38">
        <v>3.5</v>
      </c>
    </row>
    <row r="25" spans="1:6" ht="12.75">
      <c r="A25" s="6">
        <v>8</v>
      </c>
      <c r="B25" s="34" t="s">
        <v>215</v>
      </c>
      <c r="C25" s="35">
        <v>2042313</v>
      </c>
      <c r="D25" s="36" t="s">
        <v>430</v>
      </c>
      <c r="E25" s="37">
        <f>192.31*90/100</f>
        <v>173.079</v>
      </c>
      <c r="F25" s="38">
        <v>3.5</v>
      </c>
    </row>
    <row r="26" spans="1:6" ht="12.75">
      <c r="A26" s="6">
        <v>9</v>
      </c>
      <c r="B26" s="34" t="s">
        <v>216</v>
      </c>
      <c r="C26" s="35" t="s">
        <v>217</v>
      </c>
      <c r="D26" s="36" t="s">
        <v>430</v>
      </c>
      <c r="E26" s="37">
        <f>371.89*90/100</f>
        <v>334.70099999999996</v>
      </c>
      <c r="F26" s="38">
        <v>6.5</v>
      </c>
    </row>
    <row r="27" spans="1:6" ht="12.75">
      <c r="A27" s="6">
        <v>10</v>
      </c>
      <c r="B27" s="34" t="s">
        <v>218</v>
      </c>
      <c r="C27" s="35">
        <v>735415740</v>
      </c>
      <c r="D27" s="36" t="s">
        <v>430</v>
      </c>
      <c r="E27" s="37">
        <f>178.52*90/100</f>
        <v>160.668</v>
      </c>
      <c r="F27" s="38">
        <v>5.5</v>
      </c>
    </row>
    <row r="28" spans="1:6" ht="12.75">
      <c r="A28" s="6">
        <v>11</v>
      </c>
      <c r="B28" s="34" t="s">
        <v>219</v>
      </c>
      <c r="C28" s="35">
        <v>2042902</v>
      </c>
      <c r="D28" s="36" t="s">
        <v>430</v>
      </c>
      <c r="E28" s="37">
        <f>230.36*90/100</f>
        <v>207.324</v>
      </c>
      <c r="F28" s="38">
        <v>6.5</v>
      </c>
    </row>
    <row r="29" spans="1:6" ht="12.75">
      <c r="A29" s="6">
        <v>12</v>
      </c>
      <c r="B29" s="39" t="s">
        <v>220</v>
      </c>
      <c r="C29" s="35">
        <v>735415726</v>
      </c>
      <c r="D29" s="36" t="s">
        <v>430</v>
      </c>
      <c r="E29" s="37">
        <f>228.14*90/100</f>
        <v>205.326</v>
      </c>
      <c r="F29" s="38">
        <v>5.5</v>
      </c>
    </row>
    <row r="30" spans="1:6" ht="12.75">
      <c r="A30" s="6">
        <v>13</v>
      </c>
      <c r="B30" s="34" t="s">
        <v>221</v>
      </c>
      <c r="C30" s="35">
        <v>735415759</v>
      </c>
      <c r="D30" s="36" t="s">
        <v>430</v>
      </c>
      <c r="E30" s="37">
        <f>230.36*90/100</f>
        <v>207.324</v>
      </c>
      <c r="F30" s="38">
        <v>5.5</v>
      </c>
    </row>
    <row r="31" spans="1:6" ht="12.75">
      <c r="A31" s="6">
        <v>14</v>
      </c>
      <c r="B31" s="34" t="s">
        <v>222</v>
      </c>
      <c r="C31" s="41">
        <v>5634000613162</v>
      </c>
      <c r="D31" s="36" t="s">
        <v>430</v>
      </c>
      <c r="E31" s="37">
        <f>354.38*90/100</f>
        <v>318.942</v>
      </c>
      <c r="F31" s="38">
        <v>1</v>
      </c>
    </row>
    <row r="32" spans="1:6" ht="12.75">
      <c r="A32" s="6">
        <v>15</v>
      </c>
      <c r="B32" s="39" t="s">
        <v>433</v>
      </c>
      <c r="C32" s="35" t="s">
        <v>434</v>
      </c>
      <c r="D32" s="36" t="s">
        <v>430</v>
      </c>
      <c r="E32" s="37">
        <f>15*90/100</f>
        <v>13.5</v>
      </c>
      <c r="F32" s="38">
        <v>0.5</v>
      </c>
    </row>
    <row r="33" spans="1:6" ht="12.75">
      <c r="A33" s="6">
        <v>16</v>
      </c>
      <c r="B33" s="39" t="s">
        <v>435</v>
      </c>
      <c r="C33" s="35" t="s">
        <v>436</v>
      </c>
      <c r="D33" s="36" t="s">
        <v>430</v>
      </c>
      <c r="E33" s="37">
        <f>5*90/100</f>
        <v>4.5</v>
      </c>
      <c r="F33" s="38">
        <v>0.5</v>
      </c>
    </row>
    <row r="34" spans="1:6" ht="12.75">
      <c r="A34" s="6">
        <v>17</v>
      </c>
      <c r="B34" s="39" t="s">
        <v>223</v>
      </c>
      <c r="C34" s="35" t="s">
        <v>224</v>
      </c>
      <c r="D34" s="36" t="s">
        <v>430</v>
      </c>
      <c r="E34" s="37">
        <f>5*90/100</f>
        <v>4.5</v>
      </c>
      <c r="F34" s="38">
        <v>0.5</v>
      </c>
    </row>
    <row r="35" spans="1:6" ht="12.75">
      <c r="A35" s="6">
        <v>18</v>
      </c>
      <c r="B35" s="39" t="s">
        <v>438</v>
      </c>
      <c r="C35" s="35" t="s">
        <v>439</v>
      </c>
      <c r="D35" s="36" t="s">
        <v>430</v>
      </c>
      <c r="E35" s="37">
        <f>5*90/100</f>
        <v>4.5</v>
      </c>
      <c r="F35" s="38">
        <v>0.5</v>
      </c>
    </row>
    <row r="36" spans="1:6" ht="12.75">
      <c r="A36" s="6">
        <v>19</v>
      </c>
      <c r="B36" s="39" t="s">
        <v>440</v>
      </c>
      <c r="C36" s="35" t="s">
        <v>441</v>
      </c>
      <c r="D36" s="36" t="s">
        <v>430</v>
      </c>
      <c r="E36" s="37">
        <f>5*90/100</f>
        <v>4.5</v>
      </c>
      <c r="F36" s="38">
        <v>0.5</v>
      </c>
    </row>
    <row r="37" spans="1:6" ht="12.75">
      <c r="A37" s="6">
        <v>20</v>
      </c>
      <c r="B37" s="39" t="s">
        <v>442</v>
      </c>
      <c r="C37" s="35" t="s">
        <v>225</v>
      </c>
      <c r="D37" s="36" t="s">
        <v>430</v>
      </c>
      <c r="E37" s="37">
        <f>5*90/100</f>
        <v>4.5</v>
      </c>
      <c r="F37" s="38">
        <v>0.5</v>
      </c>
    </row>
    <row r="38" spans="1:6" ht="12.75">
      <c r="A38" s="6">
        <v>21</v>
      </c>
      <c r="B38" s="39" t="s">
        <v>226</v>
      </c>
      <c r="C38" s="35">
        <v>735416667</v>
      </c>
      <c r="D38" s="36" t="s">
        <v>430</v>
      </c>
      <c r="E38" s="37">
        <f>458.01*90/100</f>
        <v>412.209</v>
      </c>
      <c r="F38" s="38">
        <v>3.8</v>
      </c>
    </row>
    <row r="39" spans="1:6" ht="12.75">
      <c r="A39" s="6">
        <v>22</v>
      </c>
      <c r="B39" s="39" t="s">
        <v>227</v>
      </c>
      <c r="C39" s="35" t="s">
        <v>228</v>
      </c>
      <c r="D39" s="36" t="s">
        <v>430</v>
      </c>
      <c r="E39" s="37">
        <f>207.64*90/100</f>
        <v>186.87599999999998</v>
      </c>
      <c r="F39" s="38">
        <v>2.4</v>
      </c>
    </row>
    <row r="40" spans="1:6" ht="12.75">
      <c r="A40" s="6">
        <v>23</v>
      </c>
      <c r="B40" s="39" t="s">
        <v>229</v>
      </c>
      <c r="C40" s="35" t="s">
        <v>230</v>
      </c>
      <c r="D40" s="36" t="s">
        <v>430</v>
      </c>
      <c r="E40" s="37">
        <f>207.64*90/100</f>
        <v>186.87599999999998</v>
      </c>
      <c r="F40" s="38">
        <v>2.4</v>
      </c>
    </row>
    <row r="41" spans="1:6" ht="12.75">
      <c r="A41" s="6">
        <v>24</v>
      </c>
      <c r="B41" s="39" t="s">
        <v>231</v>
      </c>
      <c r="C41" s="35">
        <v>46767261</v>
      </c>
      <c r="D41" s="36" t="s">
        <v>430</v>
      </c>
      <c r="E41" s="37">
        <f>67.05*90/100</f>
        <v>60.345</v>
      </c>
      <c r="F41" s="38">
        <v>3.8</v>
      </c>
    </row>
    <row r="42" spans="1:6" ht="25.5">
      <c r="A42" s="6">
        <v>25</v>
      </c>
      <c r="B42" s="39" t="s">
        <v>232</v>
      </c>
      <c r="C42" s="35">
        <v>46473041</v>
      </c>
      <c r="D42" s="36" t="s">
        <v>430</v>
      </c>
      <c r="E42" s="37">
        <f>30.75*90/100</f>
        <v>27.675</v>
      </c>
      <c r="F42" s="38">
        <v>3.8</v>
      </c>
    </row>
    <row r="43" spans="1:6" ht="12.75">
      <c r="A43" s="6">
        <v>26</v>
      </c>
      <c r="B43" s="34" t="s">
        <v>233</v>
      </c>
      <c r="C43" s="35" t="s">
        <v>234</v>
      </c>
      <c r="D43" s="36" t="s">
        <v>430</v>
      </c>
      <c r="E43" s="37">
        <f>87.45*90/100</f>
        <v>78.705</v>
      </c>
      <c r="F43" s="38">
        <v>1.8</v>
      </c>
    </row>
    <row r="44" spans="1:6" ht="25.5">
      <c r="A44" s="6">
        <v>27</v>
      </c>
      <c r="B44" s="34" t="s">
        <v>235</v>
      </c>
      <c r="C44" s="35">
        <v>190964</v>
      </c>
      <c r="D44" s="36" t="s">
        <v>430</v>
      </c>
      <c r="E44" s="37">
        <f>78.24*90/100</f>
        <v>70.416</v>
      </c>
      <c r="F44" s="38">
        <v>2.8</v>
      </c>
    </row>
    <row r="45" spans="1:6" ht="12.75">
      <c r="A45" s="6">
        <v>28</v>
      </c>
      <c r="B45" s="34" t="s">
        <v>236</v>
      </c>
      <c r="C45" s="35">
        <v>44210</v>
      </c>
      <c r="D45" s="36" t="s">
        <v>430</v>
      </c>
      <c r="E45" s="37">
        <f>120.29*90/100</f>
        <v>108.26100000000001</v>
      </c>
      <c r="F45" s="38">
        <v>2.6</v>
      </c>
    </row>
    <row r="46" spans="1:6" ht="12.75">
      <c r="A46" s="6">
        <v>29</v>
      </c>
      <c r="B46" s="34" t="s">
        <v>237</v>
      </c>
      <c r="C46" s="35" t="s">
        <v>238</v>
      </c>
      <c r="D46" s="36" t="s">
        <v>430</v>
      </c>
      <c r="E46" s="37">
        <f>58.47*90/100</f>
        <v>52.623000000000005</v>
      </c>
      <c r="F46" s="38">
        <v>2.2</v>
      </c>
    </row>
    <row r="47" spans="1:6" ht="12.75">
      <c r="A47" s="6">
        <v>30</v>
      </c>
      <c r="B47" s="34" t="s">
        <v>239</v>
      </c>
      <c r="C47" s="40">
        <v>120709</v>
      </c>
      <c r="D47" s="36" t="s">
        <v>430</v>
      </c>
      <c r="E47" s="37">
        <f>64.38*90/100</f>
        <v>57.942</v>
      </c>
      <c r="F47" s="38">
        <v>2.2</v>
      </c>
    </row>
    <row r="48" spans="1:6" ht="12.75">
      <c r="A48" s="6">
        <v>31</v>
      </c>
      <c r="B48" s="34" t="s">
        <v>240</v>
      </c>
      <c r="C48" s="42" t="s">
        <v>241</v>
      </c>
      <c r="D48" s="36" t="s">
        <v>430</v>
      </c>
      <c r="E48" s="37">
        <f>456.32*90/100</f>
        <v>410.68800000000005</v>
      </c>
      <c r="F48" s="38">
        <v>2.2</v>
      </c>
    </row>
    <row r="49" spans="1:6" ht="12.75">
      <c r="A49" s="6">
        <v>32</v>
      </c>
      <c r="B49" s="39" t="s">
        <v>242</v>
      </c>
      <c r="C49" s="35" t="s">
        <v>243</v>
      </c>
      <c r="D49" s="36" t="s">
        <v>430</v>
      </c>
      <c r="E49" s="37">
        <f>238.28*90/100</f>
        <v>214.452</v>
      </c>
      <c r="F49" s="38">
        <v>3.2</v>
      </c>
    </row>
    <row r="50" spans="1:6" ht="12.75">
      <c r="A50" s="6">
        <v>33</v>
      </c>
      <c r="B50" s="34" t="s">
        <v>244</v>
      </c>
      <c r="C50" s="35">
        <v>2042281</v>
      </c>
      <c r="D50" s="36" t="s">
        <v>430</v>
      </c>
      <c r="E50" s="37">
        <f>486.61*90/100</f>
        <v>437.949</v>
      </c>
      <c r="F50" s="38">
        <v>4.2</v>
      </c>
    </row>
    <row r="51" spans="1:6" ht="12.75">
      <c r="A51" s="6">
        <v>34</v>
      </c>
      <c r="B51" s="34" t="s">
        <v>245</v>
      </c>
      <c r="C51" s="35" t="s">
        <v>246</v>
      </c>
      <c r="D51" s="36" t="s">
        <v>430</v>
      </c>
      <c r="E51" s="37">
        <f>85.6*90/100</f>
        <v>77.03999999999999</v>
      </c>
      <c r="F51" s="38">
        <v>2.4</v>
      </c>
    </row>
    <row r="52" spans="1:6" ht="12.75">
      <c r="A52" s="6">
        <v>35</v>
      </c>
      <c r="B52" s="34" t="s">
        <v>247</v>
      </c>
      <c r="C52" s="35">
        <v>908589</v>
      </c>
      <c r="D52" s="36" t="s">
        <v>430</v>
      </c>
      <c r="E52" s="37">
        <f>2504.44*90/100</f>
        <v>2253.996</v>
      </c>
      <c r="F52" s="38">
        <v>8.5</v>
      </c>
    </row>
    <row r="53" spans="1:6" ht="12.75">
      <c r="A53" s="6">
        <v>36</v>
      </c>
      <c r="B53" s="34" t="s">
        <v>248</v>
      </c>
      <c r="C53" s="35">
        <v>804746</v>
      </c>
      <c r="D53" s="36" t="s">
        <v>430</v>
      </c>
      <c r="E53" s="37">
        <f>157.04*90/100</f>
        <v>141.33599999999998</v>
      </c>
      <c r="F53" s="38">
        <v>2.4</v>
      </c>
    </row>
    <row r="54" spans="1:6" ht="12.75">
      <c r="A54" s="6">
        <v>37</v>
      </c>
      <c r="B54" s="34" t="s">
        <v>249</v>
      </c>
      <c r="C54" s="35" t="s">
        <v>250</v>
      </c>
      <c r="D54" s="36" t="s">
        <v>430</v>
      </c>
      <c r="E54" s="37">
        <f>47.78*90/100</f>
        <v>43.001999999999995</v>
      </c>
      <c r="F54" s="38">
        <v>2.4</v>
      </c>
    </row>
    <row r="55" spans="1:6" ht="12.75">
      <c r="A55" s="6">
        <v>38</v>
      </c>
      <c r="B55" s="34" t="s">
        <v>251</v>
      </c>
      <c r="C55" s="35" t="s">
        <v>252</v>
      </c>
      <c r="D55" s="36" t="s">
        <v>430</v>
      </c>
      <c r="E55" s="37">
        <f>1531.25*90/100</f>
        <v>1378.125</v>
      </c>
      <c r="F55" s="38">
        <v>3.2</v>
      </c>
    </row>
    <row r="56" spans="1:6" ht="12.75">
      <c r="A56" s="6">
        <v>39</v>
      </c>
      <c r="B56" s="39" t="s">
        <v>253</v>
      </c>
      <c r="C56" s="35" t="s">
        <v>254</v>
      </c>
      <c r="D56" s="36" t="s">
        <v>430</v>
      </c>
      <c r="E56" s="37">
        <f>55.56*90/100</f>
        <v>50.004000000000005</v>
      </c>
      <c r="F56" s="38">
        <v>1.5</v>
      </c>
    </row>
    <row r="57" spans="1:6" ht="12.75">
      <c r="A57" s="6">
        <v>40</v>
      </c>
      <c r="B57" s="39" t="s">
        <v>255</v>
      </c>
      <c r="C57" s="35">
        <v>46830852</v>
      </c>
      <c r="D57" s="36" t="s">
        <v>430</v>
      </c>
      <c r="E57" s="37">
        <f>75.73*90/100</f>
        <v>68.15700000000001</v>
      </c>
      <c r="F57" s="38">
        <v>2.2</v>
      </c>
    </row>
    <row r="58" spans="1:6" ht="12.75">
      <c r="A58" s="6">
        <v>41</v>
      </c>
      <c r="B58" s="39" t="s">
        <v>256</v>
      </c>
      <c r="C58" s="35">
        <v>51773003</v>
      </c>
      <c r="D58" s="36" t="s">
        <v>430</v>
      </c>
      <c r="E58" s="37">
        <f>70.79*90/100</f>
        <v>63.711000000000006</v>
      </c>
      <c r="F58" s="38">
        <v>2.2</v>
      </c>
    </row>
    <row r="59" spans="1:6" ht="12.75">
      <c r="A59" s="6">
        <v>42</v>
      </c>
      <c r="B59" s="34" t="s">
        <v>257</v>
      </c>
      <c r="C59" s="35" t="s">
        <v>258</v>
      </c>
      <c r="D59" s="36" t="s">
        <v>430</v>
      </c>
      <c r="E59" s="37">
        <f>94.39*90/100</f>
        <v>84.95100000000001</v>
      </c>
      <c r="F59" s="38">
        <v>6.5</v>
      </c>
    </row>
    <row r="60" spans="1:6" ht="12.75">
      <c r="A60" s="6">
        <v>43</v>
      </c>
      <c r="B60" s="34" t="s">
        <v>270</v>
      </c>
      <c r="C60" s="35" t="s">
        <v>271</v>
      </c>
      <c r="D60" s="36" t="s">
        <v>430</v>
      </c>
      <c r="E60" s="37">
        <f>164.45*90/100</f>
        <v>148.005</v>
      </c>
      <c r="F60" s="38">
        <v>2.4</v>
      </c>
    </row>
    <row r="61" spans="1:6" ht="12.75">
      <c r="A61" s="6">
        <v>44</v>
      </c>
      <c r="B61" s="39" t="s">
        <v>272</v>
      </c>
      <c r="C61" s="35">
        <v>55193786</v>
      </c>
      <c r="D61" s="36" t="s">
        <v>430</v>
      </c>
      <c r="E61" s="37">
        <f>1042.08*90/100</f>
        <v>937.872</v>
      </c>
      <c r="F61" s="38">
        <v>1.8</v>
      </c>
    </row>
    <row r="62" spans="1:6" ht="12.75">
      <c r="A62" s="6">
        <v>45</v>
      </c>
      <c r="B62" s="34" t="s">
        <v>273</v>
      </c>
      <c r="C62" s="35">
        <v>726043</v>
      </c>
      <c r="D62" s="36" t="s">
        <v>430</v>
      </c>
      <c r="E62" s="37">
        <f>493.48*90/100</f>
        <v>444.13200000000006</v>
      </c>
      <c r="F62" s="38">
        <v>3.6</v>
      </c>
    </row>
    <row r="63" spans="1:6" ht="12.75">
      <c r="A63" s="6">
        <v>46</v>
      </c>
      <c r="B63" s="34" t="s">
        <v>274</v>
      </c>
      <c r="C63" s="35" t="s">
        <v>275</v>
      </c>
      <c r="D63" s="36" t="s">
        <v>430</v>
      </c>
      <c r="E63" s="37">
        <f>3.8*90/100</f>
        <v>3.42</v>
      </c>
      <c r="F63" s="38">
        <v>1.2</v>
      </c>
    </row>
    <row r="64" spans="1:6" ht="12.75">
      <c r="A64" s="6">
        <v>47</v>
      </c>
      <c r="B64" s="34" t="s">
        <v>276</v>
      </c>
      <c r="C64" s="35" t="s">
        <v>277</v>
      </c>
      <c r="D64" s="36" t="s">
        <v>430</v>
      </c>
      <c r="E64" s="37">
        <f>350.54*90/100</f>
        <v>315.48600000000005</v>
      </c>
      <c r="F64" s="38">
        <v>3.2</v>
      </c>
    </row>
    <row r="65" spans="1:6" ht="12.75">
      <c r="A65" s="6">
        <v>48</v>
      </c>
      <c r="B65" s="34" t="s">
        <v>278</v>
      </c>
      <c r="C65" s="35" t="s">
        <v>279</v>
      </c>
      <c r="D65" s="36" t="s">
        <v>430</v>
      </c>
      <c r="E65" s="37">
        <f>350.54*90/100</f>
        <v>315.48600000000005</v>
      </c>
      <c r="F65" s="38">
        <v>3.2</v>
      </c>
    </row>
    <row r="66" spans="1:6" ht="12.75">
      <c r="A66" s="6">
        <v>49</v>
      </c>
      <c r="B66" s="34" t="s">
        <v>280</v>
      </c>
      <c r="C66" s="42" t="s">
        <v>281</v>
      </c>
      <c r="D66" s="36" t="s">
        <v>430</v>
      </c>
      <c r="E66" s="37">
        <f>386.64*90/100</f>
        <v>347.976</v>
      </c>
      <c r="F66" s="38">
        <v>1.6</v>
      </c>
    </row>
    <row r="67" spans="1:6" ht="12.75">
      <c r="A67" s="6">
        <v>50</v>
      </c>
      <c r="B67" s="34" t="s">
        <v>282</v>
      </c>
      <c r="C67" s="42" t="s">
        <v>283</v>
      </c>
      <c r="D67" s="36" t="s">
        <v>430</v>
      </c>
      <c r="E67" s="37">
        <f>386.64*90/100</f>
        <v>347.976</v>
      </c>
      <c r="F67" s="38">
        <v>1.6</v>
      </c>
    </row>
    <row r="68" spans="1:6" ht="12.75">
      <c r="A68" s="6">
        <v>51</v>
      </c>
      <c r="B68" s="34" t="s">
        <v>284</v>
      </c>
      <c r="C68" s="35" t="s">
        <v>285</v>
      </c>
      <c r="D68" s="36" t="s">
        <v>430</v>
      </c>
      <c r="E68" s="37">
        <f>51.84*90/100</f>
        <v>46.656000000000006</v>
      </c>
      <c r="F68" s="38">
        <v>0</v>
      </c>
    </row>
    <row r="69" spans="1:6" ht="12.75">
      <c r="A69" s="6">
        <v>52</v>
      </c>
      <c r="B69" s="34" t="s">
        <v>286</v>
      </c>
      <c r="C69" s="35" t="s">
        <v>287</v>
      </c>
      <c r="D69" s="36" t="s">
        <v>430</v>
      </c>
      <c r="E69" s="37">
        <f>74.12*90/100</f>
        <v>66.708</v>
      </c>
      <c r="F69" s="38">
        <v>0</v>
      </c>
    </row>
    <row r="70" spans="1:6" ht="12.75">
      <c r="A70" s="6">
        <v>53</v>
      </c>
      <c r="B70" s="34" t="s">
        <v>288</v>
      </c>
      <c r="C70" s="35" t="s">
        <v>289</v>
      </c>
      <c r="D70" s="36" t="s">
        <v>430</v>
      </c>
      <c r="E70" s="37">
        <f>89.59*90/100</f>
        <v>80.631</v>
      </c>
      <c r="F70" s="38">
        <v>0</v>
      </c>
    </row>
    <row r="71" spans="1:6" ht="12.75">
      <c r="A71" s="6">
        <v>54</v>
      </c>
      <c r="B71" s="34" t="s">
        <v>290</v>
      </c>
      <c r="C71" s="35" t="s">
        <v>291</v>
      </c>
      <c r="D71" s="36" t="s">
        <v>430</v>
      </c>
      <c r="E71" s="37">
        <f>33.5*90/100</f>
        <v>30.15</v>
      </c>
      <c r="F71" s="38">
        <v>0</v>
      </c>
    </row>
    <row r="72" spans="1:6" ht="12.75">
      <c r="A72" s="6">
        <v>55</v>
      </c>
      <c r="B72" s="34" t="s">
        <v>292</v>
      </c>
      <c r="C72" s="35">
        <v>535011510</v>
      </c>
      <c r="D72" s="36" t="s">
        <v>430</v>
      </c>
      <c r="E72" s="37">
        <f>105.4*90/100</f>
        <v>94.86</v>
      </c>
      <c r="F72" s="38">
        <v>3</v>
      </c>
    </row>
    <row r="73" spans="1:6" ht="12.75">
      <c r="A73" s="6">
        <v>56</v>
      </c>
      <c r="B73" s="34" t="s">
        <v>293</v>
      </c>
      <c r="C73" s="35">
        <v>88656</v>
      </c>
      <c r="D73" s="36" t="s">
        <v>430</v>
      </c>
      <c r="E73" s="37">
        <f>123.44*90/100</f>
        <v>111.096</v>
      </c>
      <c r="F73" s="38">
        <v>1.2</v>
      </c>
    </row>
    <row r="74" spans="1:6" ht="12.75">
      <c r="A74" s="6">
        <v>57</v>
      </c>
      <c r="B74" s="34" t="s">
        <v>294</v>
      </c>
      <c r="C74" s="35" t="s">
        <v>295</v>
      </c>
      <c r="D74" s="36" t="s">
        <v>430</v>
      </c>
      <c r="E74" s="37">
        <f>124.91*90/100</f>
        <v>112.419</v>
      </c>
      <c r="F74" s="38">
        <v>1.2</v>
      </c>
    </row>
    <row r="75" spans="1:6" ht="12.75">
      <c r="A75" s="6">
        <v>58</v>
      </c>
      <c r="B75" s="34" t="s">
        <v>296</v>
      </c>
      <c r="C75" s="35" t="s">
        <v>297</v>
      </c>
      <c r="D75" s="36" t="s">
        <v>430</v>
      </c>
      <c r="E75" s="37">
        <f>56.07*90/100</f>
        <v>50.463</v>
      </c>
      <c r="F75" s="38">
        <v>1.2</v>
      </c>
    </row>
    <row r="76" spans="1:6" ht="12.75">
      <c r="A76" s="6">
        <v>59</v>
      </c>
      <c r="B76" s="34" t="s">
        <v>298</v>
      </c>
      <c r="C76" s="35" t="s">
        <v>299</v>
      </c>
      <c r="D76" s="36" t="s">
        <v>430</v>
      </c>
      <c r="E76" s="37">
        <f>36.32*90/100</f>
        <v>32.688</v>
      </c>
      <c r="F76" s="38">
        <v>1.2</v>
      </c>
    </row>
    <row r="77" spans="1:6" ht="12.75">
      <c r="A77" s="6">
        <v>60</v>
      </c>
      <c r="B77" s="34" t="s">
        <v>300</v>
      </c>
      <c r="C77" s="35" t="s">
        <v>301</v>
      </c>
      <c r="D77" s="36" t="s">
        <v>430</v>
      </c>
      <c r="E77" s="37">
        <f>83.66*90/100</f>
        <v>75.294</v>
      </c>
      <c r="F77" s="38">
        <v>1.8</v>
      </c>
    </row>
    <row r="78" spans="1:6" ht="12.75">
      <c r="A78" s="6">
        <v>61</v>
      </c>
      <c r="B78" s="34" t="s">
        <v>302</v>
      </c>
      <c r="C78" s="35" t="s">
        <v>303</v>
      </c>
      <c r="D78" s="36" t="s">
        <v>430</v>
      </c>
      <c r="E78" s="37">
        <f>83.66*90/100</f>
        <v>75.294</v>
      </c>
      <c r="F78" s="38">
        <v>1.8</v>
      </c>
    </row>
    <row r="79" spans="1:6" ht="12.75">
      <c r="A79" s="6">
        <v>62</v>
      </c>
      <c r="B79" s="34" t="s">
        <v>304</v>
      </c>
      <c r="C79" s="35" t="s">
        <v>305</v>
      </c>
      <c r="D79" s="36" t="s">
        <v>430</v>
      </c>
      <c r="E79" s="37">
        <f>83.66*90/100</f>
        <v>75.294</v>
      </c>
      <c r="F79" s="38">
        <v>1.8</v>
      </c>
    </row>
    <row r="80" spans="1:6" ht="12.75">
      <c r="A80" s="6">
        <v>63</v>
      </c>
      <c r="B80" s="39" t="s">
        <v>449</v>
      </c>
      <c r="C80" s="36"/>
      <c r="D80" s="43"/>
      <c r="E80" s="37">
        <v>0</v>
      </c>
      <c r="F80" s="38">
        <v>2.5</v>
      </c>
    </row>
    <row r="81" spans="1:6" ht="12.75">
      <c r="A81" s="6">
        <v>64</v>
      </c>
      <c r="B81" s="39" t="s">
        <v>125</v>
      </c>
      <c r="C81" s="36"/>
      <c r="D81" s="43"/>
      <c r="E81" s="37">
        <f>140*90/100</f>
        <v>126</v>
      </c>
      <c r="F81" s="38">
        <v>0</v>
      </c>
    </row>
    <row r="82" spans="1:6" ht="12.75">
      <c r="A82" s="6">
        <v>65</v>
      </c>
      <c r="B82" s="34" t="s">
        <v>306</v>
      </c>
      <c r="C82" s="35">
        <v>445110119</v>
      </c>
      <c r="D82" s="36" t="s">
        <v>430</v>
      </c>
      <c r="E82" s="37">
        <f>1600.85*90/100</f>
        <v>1440.765</v>
      </c>
      <c r="F82" s="38">
        <v>4</v>
      </c>
    </row>
    <row r="83" spans="1:6" ht="12.75">
      <c r="A83" s="6">
        <v>66</v>
      </c>
      <c r="B83" s="39" t="s">
        <v>126</v>
      </c>
      <c r="C83" s="36"/>
      <c r="D83" s="43"/>
      <c r="E83" s="37">
        <f>90*90/100</f>
        <v>81</v>
      </c>
      <c r="F83" s="38">
        <v>0</v>
      </c>
    </row>
    <row r="84" spans="1:6" ht="12.75">
      <c r="A84" s="6">
        <v>67</v>
      </c>
      <c r="B84" s="34" t="s">
        <v>307</v>
      </c>
      <c r="C84" s="35" t="s">
        <v>308</v>
      </c>
      <c r="D84" s="36" t="s">
        <v>430</v>
      </c>
      <c r="E84" s="37">
        <f>301.76*90/100</f>
        <v>271.584</v>
      </c>
      <c r="F84" s="38">
        <v>2.4</v>
      </c>
    </row>
    <row r="85" spans="1:6" ht="12.75">
      <c r="A85" s="6">
        <v>68</v>
      </c>
      <c r="B85" s="39" t="s">
        <v>128</v>
      </c>
      <c r="C85" s="36"/>
      <c r="D85" s="36" t="s">
        <v>430</v>
      </c>
      <c r="E85" s="37">
        <f>495.35*90/100</f>
        <v>445.815</v>
      </c>
      <c r="F85" s="38">
        <v>0.5</v>
      </c>
    </row>
    <row r="86" spans="1:6" ht="12.75">
      <c r="A86" s="6">
        <v>69</v>
      </c>
      <c r="B86" s="34" t="s">
        <v>309</v>
      </c>
      <c r="C86" s="35">
        <v>3000951531</v>
      </c>
      <c r="D86" s="36" t="s">
        <v>430</v>
      </c>
      <c r="E86" s="37">
        <f>472.63*90/100</f>
        <v>425.36699999999996</v>
      </c>
      <c r="F86" s="38">
        <v>3.5</v>
      </c>
    </row>
    <row r="87" spans="1:6" ht="12.75">
      <c r="A87" s="6">
        <v>70</v>
      </c>
      <c r="B87" s="34" t="s">
        <v>310</v>
      </c>
      <c r="C87" s="35" t="s">
        <v>311</v>
      </c>
      <c r="D87" s="36" t="s">
        <v>430</v>
      </c>
      <c r="E87" s="37">
        <f>352.05*90/100</f>
        <v>316.845</v>
      </c>
      <c r="F87" s="38">
        <v>6.5</v>
      </c>
    </row>
    <row r="88" spans="1:6" ht="12.75">
      <c r="A88" s="6">
        <v>71</v>
      </c>
      <c r="B88" s="39" t="s">
        <v>312</v>
      </c>
      <c r="C88" s="35" t="s">
        <v>313</v>
      </c>
      <c r="D88" s="36" t="s">
        <v>430</v>
      </c>
      <c r="E88" s="37">
        <f>285.5*90/100</f>
        <v>256.95</v>
      </c>
      <c r="F88" s="38">
        <v>2.4</v>
      </c>
    </row>
    <row r="89" spans="1:6" ht="12.75">
      <c r="A89" s="6">
        <v>72</v>
      </c>
      <c r="B89" s="34" t="s">
        <v>314</v>
      </c>
      <c r="C89" s="35">
        <v>3397118901</v>
      </c>
      <c r="D89" s="36" t="s">
        <v>430</v>
      </c>
      <c r="E89" s="37">
        <f>82.66*90/100</f>
        <v>74.39399999999999</v>
      </c>
      <c r="F89" s="38">
        <v>0.5</v>
      </c>
    </row>
    <row r="90" spans="1:6" ht="12.75">
      <c r="A90" s="6">
        <v>73</v>
      </c>
      <c r="B90" s="34" t="s">
        <v>315</v>
      </c>
      <c r="C90" s="41">
        <v>712201101110</v>
      </c>
      <c r="D90" s="36" t="s">
        <v>430</v>
      </c>
      <c r="E90" s="37">
        <f>137.2*90/100</f>
        <v>123.47999999999998</v>
      </c>
      <c r="F90" s="38">
        <v>0.5</v>
      </c>
    </row>
    <row r="91" spans="1:6" ht="12.75">
      <c r="A91" s="6">
        <v>74</v>
      </c>
      <c r="B91" s="34" t="s">
        <v>316</v>
      </c>
      <c r="C91" s="41">
        <v>712201201110</v>
      </c>
      <c r="D91" s="36" t="s">
        <v>430</v>
      </c>
      <c r="E91" s="37">
        <f>137.2*90/100</f>
        <v>123.47999999999998</v>
      </c>
      <c r="F91" s="38">
        <v>0.5</v>
      </c>
    </row>
    <row r="92" spans="1:6" ht="12.75">
      <c r="A92" s="6">
        <v>75</v>
      </c>
      <c r="B92" s="34" t="s">
        <v>317</v>
      </c>
      <c r="C92" s="35">
        <v>85423084010</v>
      </c>
      <c r="D92" s="36" t="s">
        <v>430</v>
      </c>
      <c r="E92" s="37">
        <f>679.05*90/100</f>
        <v>611.145</v>
      </c>
      <c r="F92" s="38">
        <v>1</v>
      </c>
    </row>
    <row r="93" spans="1:6" ht="12.75">
      <c r="A93" s="6">
        <v>76</v>
      </c>
      <c r="B93" s="39" t="s">
        <v>129</v>
      </c>
      <c r="C93" s="36"/>
      <c r="D93" s="36" t="s">
        <v>430</v>
      </c>
      <c r="E93" s="37">
        <f>25*90/100</f>
        <v>22.5</v>
      </c>
      <c r="F93" s="38">
        <v>0.5</v>
      </c>
    </row>
    <row r="94" spans="1:6" ht="12.75">
      <c r="A94" s="6">
        <v>77</v>
      </c>
      <c r="B94" s="39" t="s">
        <v>318</v>
      </c>
      <c r="C94" s="35">
        <v>735402299</v>
      </c>
      <c r="D94" s="36" t="s">
        <v>430</v>
      </c>
      <c r="E94" s="37">
        <f>424.52*90/100</f>
        <v>382.068</v>
      </c>
      <c r="F94" s="38">
        <v>0.5</v>
      </c>
    </row>
    <row r="95" spans="1:6" ht="12.75">
      <c r="A95" s="6">
        <v>78</v>
      </c>
      <c r="B95" s="34" t="s">
        <v>319</v>
      </c>
      <c r="C95" s="35">
        <v>735309961</v>
      </c>
      <c r="D95" s="36" t="s">
        <v>430</v>
      </c>
      <c r="E95" s="37">
        <f>179.06*90/100</f>
        <v>161.154</v>
      </c>
      <c r="F95" s="38">
        <v>0.5</v>
      </c>
    </row>
    <row r="96" spans="1:6" ht="12.75">
      <c r="A96" s="6">
        <v>79</v>
      </c>
      <c r="B96" s="34" t="s">
        <v>320</v>
      </c>
      <c r="C96" s="35">
        <v>735309963</v>
      </c>
      <c r="D96" s="36" t="s">
        <v>430</v>
      </c>
      <c r="E96" s="37">
        <f>221.5*90/100</f>
        <v>199.35</v>
      </c>
      <c r="F96" s="38">
        <v>0.5</v>
      </c>
    </row>
    <row r="97" spans="1:6" ht="12.75">
      <c r="A97" s="6">
        <v>80</v>
      </c>
      <c r="B97" s="34" t="s">
        <v>321</v>
      </c>
      <c r="C97" s="35">
        <v>735309960</v>
      </c>
      <c r="D97" s="36" t="s">
        <v>430</v>
      </c>
      <c r="E97" s="37">
        <f>176.46*90/100</f>
        <v>158.81400000000002</v>
      </c>
      <c r="F97" s="38">
        <v>0.5</v>
      </c>
    </row>
    <row r="98" spans="1:6" ht="12.75">
      <c r="A98" s="6">
        <v>81</v>
      </c>
      <c r="B98" s="34" t="s">
        <v>322</v>
      </c>
      <c r="C98" s="35">
        <v>20421802</v>
      </c>
      <c r="D98" s="36" t="s">
        <v>430</v>
      </c>
      <c r="E98" s="37">
        <f>277.75*90/100</f>
        <v>249.975</v>
      </c>
      <c r="F98" s="38">
        <v>2.4</v>
      </c>
    </row>
    <row r="99" spans="1:6" ht="12.75">
      <c r="A99" s="6">
        <v>82</v>
      </c>
      <c r="B99" s="34" t="s">
        <v>142</v>
      </c>
      <c r="C99" s="35">
        <v>20421801</v>
      </c>
      <c r="D99" s="36" t="s">
        <v>430</v>
      </c>
      <c r="E99" s="37">
        <f>277.75*90/100</f>
        <v>249.975</v>
      </c>
      <c r="F99" s="38">
        <v>2.4</v>
      </c>
    </row>
    <row r="100" spans="1:6" ht="12.75">
      <c r="A100" s="6">
        <v>83</v>
      </c>
      <c r="B100" s="34" t="s">
        <v>143</v>
      </c>
      <c r="C100" s="42" t="s">
        <v>144</v>
      </c>
      <c r="D100" s="36" t="s">
        <v>430</v>
      </c>
      <c r="E100" s="37">
        <f>197.49*90/100</f>
        <v>177.741</v>
      </c>
      <c r="F100" s="38">
        <v>2.8</v>
      </c>
    </row>
    <row r="101" spans="1:6" ht="12.75">
      <c r="A101" s="6">
        <v>84</v>
      </c>
      <c r="B101" s="34" t="s">
        <v>145</v>
      </c>
      <c r="C101" s="42" t="s">
        <v>146</v>
      </c>
      <c r="D101" s="36" t="s">
        <v>430</v>
      </c>
      <c r="E101" s="37">
        <f>194.68*90/100</f>
        <v>175.21200000000002</v>
      </c>
      <c r="F101" s="38">
        <v>2.8</v>
      </c>
    </row>
    <row r="102" spans="1:6" ht="12.75">
      <c r="A102" s="6">
        <v>85</v>
      </c>
      <c r="B102" s="34" t="s">
        <v>147</v>
      </c>
      <c r="C102" s="35" t="s">
        <v>148</v>
      </c>
      <c r="D102" s="36" t="s">
        <v>430</v>
      </c>
      <c r="E102" s="37">
        <f>91.75*90/100</f>
        <v>82.575</v>
      </c>
      <c r="F102" s="38">
        <v>1.8</v>
      </c>
    </row>
    <row r="103" spans="1:6" ht="12.75">
      <c r="A103" s="6">
        <v>86</v>
      </c>
      <c r="B103" s="34" t="s">
        <v>147</v>
      </c>
      <c r="C103" s="35" t="s">
        <v>149</v>
      </c>
      <c r="D103" s="36" t="s">
        <v>430</v>
      </c>
      <c r="E103" s="37">
        <f>91.75*90/100</f>
        <v>82.575</v>
      </c>
      <c r="F103" s="38">
        <v>1.8</v>
      </c>
    </row>
    <row r="104" spans="1:6" ht="12.75">
      <c r="A104" s="6">
        <v>87</v>
      </c>
      <c r="B104" s="34" t="s">
        <v>150</v>
      </c>
      <c r="C104" s="35">
        <v>2670502</v>
      </c>
      <c r="D104" s="36" t="s">
        <v>430</v>
      </c>
      <c r="E104" s="37">
        <f>72.91*90/100</f>
        <v>65.619</v>
      </c>
      <c r="F104" s="38">
        <v>1.8</v>
      </c>
    </row>
    <row r="105" spans="1:6" ht="12.75">
      <c r="A105" s="6">
        <v>88</v>
      </c>
      <c r="B105" s="34" t="s">
        <v>151</v>
      </c>
      <c r="C105" s="35">
        <v>25615</v>
      </c>
      <c r="D105" s="36" t="s">
        <v>430</v>
      </c>
      <c r="E105" s="37">
        <f>537.74*90/100</f>
        <v>483.966</v>
      </c>
      <c r="F105" s="38">
        <v>2.2</v>
      </c>
    </row>
    <row r="106" spans="1:6" ht="12.75">
      <c r="A106" s="6">
        <v>89</v>
      </c>
      <c r="B106" s="34" t="s">
        <v>152</v>
      </c>
      <c r="C106" s="35" t="s">
        <v>153</v>
      </c>
      <c r="D106" s="36" t="s">
        <v>430</v>
      </c>
      <c r="E106" s="37">
        <f>701.23*90/100</f>
        <v>631.1070000000001</v>
      </c>
      <c r="F106" s="38">
        <v>2.2</v>
      </c>
    </row>
    <row r="107" spans="1:6" ht="12.75">
      <c r="A107" s="6">
        <v>90</v>
      </c>
      <c r="B107" s="34" t="s">
        <v>154</v>
      </c>
      <c r="C107" s="35">
        <v>25631</v>
      </c>
      <c r="D107" s="36" t="s">
        <v>430</v>
      </c>
      <c r="E107" s="37">
        <f>427.9*90/100</f>
        <v>385.11</v>
      </c>
      <c r="F107" s="38">
        <v>2.2</v>
      </c>
    </row>
    <row r="108" spans="1:6" ht="12.75">
      <c r="A108" s="6">
        <v>91</v>
      </c>
      <c r="B108" s="34" t="s">
        <v>155</v>
      </c>
      <c r="C108" s="35" t="s">
        <v>156</v>
      </c>
      <c r="D108" s="36" t="s">
        <v>430</v>
      </c>
      <c r="E108" s="37">
        <f>144.25*90/100</f>
        <v>129.825</v>
      </c>
      <c r="F108" s="38">
        <v>2.4</v>
      </c>
    </row>
    <row r="109" spans="1:6" ht="12.75">
      <c r="A109" s="6">
        <v>92</v>
      </c>
      <c r="B109" s="34" t="s">
        <v>157</v>
      </c>
      <c r="C109" s="35">
        <v>6284600576</v>
      </c>
      <c r="D109" s="36" t="s">
        <v>430</v>
      </c>
      <c r="E109" s="37">
        <f>148.65*90/100</f>
        <v>133.785</v>
      </c>
      <c r="F109" s="38">
        <v>2.6</v>
      </c>
    </row>
    <row r="110" spans="1:6" ht="12.75">
      <c r="A110" s="6">
        <v>93</v>
      </c>
      <c r="B110" s="34" t="s">
        <v>158</v>
      </c>
      <c r="C110" s="35">
        <v>3940</v>
      </c>
      <c r="D110" s="36" t="s">
        <v>430</v>
      </c>
      <c r="E110" s="37">
        <f>51.45*90/100</f>
        <v>46.305</v>
      </c>
      <c r="F110" s="38">
        <v>2.2</v>
      </c>
    </row>
    <row r="111" spans="1:6" ht="12.75">
      <c r="A111" s="6">
        <v>94</v>
      </c>
      <c r="B111" s="34" t="s">
        <v>159</v>
      </c>
      <c r="C111" s="35">
        <v>445010007</v>
      </c>
      <c r="D111" s="36" t="s">
        <v>430</v>
      </c>
      <c r="E111" s="37">
        <f>5695.47*90/100</f>
        <v>5125.923000000001</v>
      </c>
      <c r="F111" s="38">
        <v>1.8</v>
      </c>
    </row>
    <row r="112" spans="1:6" ht="12.75">
      <c r="A112" s="6">
        <v>95</v>
      </c>
      <c r="B112" s="34" t="s">
        <v>160</v>
      </c>
      <c r="C112" s="35" t="s">
        <v>161</v>
      </c>
      <c r="D112" s="36" t="s">
        <v>430</v>
      </c>
      <c r="E112" s="37">
        <f>398.94*90/100</f>
        <v>359.046</v>
      </c>
      <c r="F112" s="38">
        <v>1.8</v>
      </c>
    </row>
    <row r="113" spans="1:6" ht="12.75">
      <c r="A113" s="6">
        <v>96</v>
      </c>
      <c r="B113" s="34" t="s">
        <v>131</v>
      </c>
      <c r="C113" s="35">
        <v>61765</v>
      </c>
      <c r="D113" s="36" t="s">
        <v>430</v>
      </c>
      <c r="E113" s="37">
        <f>323.9*90/100</f>
        <v>291.51</v>
      </c>
      <c r="F113" s="38">
        <v>2.4</v>
      </c>
    </row>
    <row r="114" spans="1:6" ht="12.75">
      <c r="A114" s="6">
        <v>97</v>
      </c>
      <c r="B114" s="39" t="s">
        <v>132</v>
      </c>
      <c r="C114" s="36"/>
      <c r="D114" s="36" t="s">
        <v>430</v>
      </c>
      <c r="E114" s="37">
        <v>0</v>
      </c>
      <c r="F114" s="38">
        <v>1.5</v>
      </c>
    </row>
    <row r="115" spans="1:6" ht="12.75">
      <c r="A115" s="6">
        <v>98</v>
      </c>
      <c r="B115" s="39" t="s">
        <v>133</v>
      </c>
      <c r="C115" s="36"/>
      <c r="D115" s="36" t="s">
        <v>430</v>
      </c>
      <c r="E115" s="37">
        <v>0</v>
      </c>
      <c r="F115" s="38">
        <v>1.5</v>
      </c>
    </row>
    <row r="116" spans="1:6" ht="12.75">
      <c r="A116" s="6">
        <v>99</v>
      </c>
      <c r="B116" s="39" t="s">
        <v>134</v>
      </c>
      <c r="C116" s="36"/>
      <c r="D116" s="36" t="s">
        <v>430</v>
      </c>
      <c r="E116" s="37">
        <v>0</v>
      </c>
      <c r="F116" s="38">
        <v>1.5</v>
      </c>
    </row>
    <row r="117" spans="1:6" ht="12.75">
      <c r="A117" s="6">
        <v>100</v>
      </c>
      <c r="B117" s="39" t="s">
        <v>135</v>
      </c>
      <c r="C117" s="36"/>
      <c r="D117" s="36" t="s">
        <v>430</v>
      </c>
      <c r="E117" s="37">
        <v>0</v>
      </c>
      <c r="F117" s="38">
        <v>1.5</v>
      </c>
    </row>
    <row r="118" spans="1:6" ht="12.75">
      <c r="A118" s="6">
        <v>101</v>
      </c>
      <c r="B118" s="39" t="s">
        <v>136</v>
      </c>
      <c r="C118" s="36"/>
      <c r="D118" s="36" t="s">
        <v>430</v>
      </c>
      <c r="E118" s="37">
        <v>0</v>
      </c>
      <c r="F118" s="38">
        <v>1.5</v>
      </c>
    </row>
    <row r="119" spans="1:6" ht="12.75">
      <c r="A119" s="6">
        <v>102</v>
      </c>
      <c r="B119" s="39" t="s">
        <v>137</v>
      </c>
      <c r="C119" s="36"/>
      <c r="D119" s="36" t="s">
        <v>430</v>
      </c>
      <c r="E119" s="37">
        <v>0</v>
      </c>
      <c r="F119" s="38">
        <v>1.5</v>
      </c>
    </row>
    <row r="120" spans="1:6" ht="12.75">
      <c r="A120" s="6">
        <v>103</v>
      </c>
      <c r="B120" s="39" t="s">
        <v>138</v>
      </c>
      <c r="C120" s="36"/>
      <c r="D120" s="36" t="s">
        <v>430</v>
      </c>
      <c r="E120" s="37">
        <v>0</v>
      </c>
      <c r="F120" s="38">
        <v>1.5</v>
      </c>
    </row>
    <row r="121" spans="1:6" ht="12.75">
      <c r="A121" s="6">
        <v>104</v>
      </c>
      <c r="B121" s="39" t="s">
        <v>139</v>
      </c>
      <c r="C121" s="36"/>
      <c r="D121" s="36" t="s">
        <v>430</v>
      </c>
      <c r="E121" s="37">
        <v>0</v>
      </c>
      <c r="F121" s="38">
        <v>1.5</v>
      </c>
    </row>
    <row r="122" spans="1:6" ht="12.75">
      <c r="A122" s="6">
        <v>105</v>
      </c>
      <c r="B122" s="39" t="s">
        <v>140</v>
      </c>
      <c r="C122" s="36"/>
      <c r="D122" s="36" t="s">
        <v>430</v>
      </c>
      <c r="E122" s="37">
        <v>0</v>
      </c>
      <c r="F122" s="38">
        <v>1.5</v>
      </c>
    </row>
    <row r="123" spans="1:6" ht="12.75">
      <c r="A123" s="6">
        <v>106</v>
      </c>
      <c r="B123" s="39" t="s">
        <v>141</v>
      </c>
      <c r="C123" s="36"/>
      <c r="D123" s="36" t="s">
        <v>430</v>
      </c>
      <c r="E123" s="37">
        <v>0</v>
      </c>
      <c r="F123" s="38">
        <v>1.5</v>
      </c>
    </row>
    <row r="124" spans="1:6" ht="25.5">
      <c r="A124" s="6">
        <v>107</v>
      </c>
      <c r="B124" s="34" t="s">
        <v>162</v>
      </c>
      <c r="C124" s="35">
        <v>532028710</v>
      </c>
      <c r="D124" s="36" t="s">
        <v>430</v>
      </c>
      <c r="E124" s="37">
        <f>42.15*90/100</f>
        <v>37.935</v>
      </c>
      <c r="F124" s="38">
        <v>2.4</v>
      </c>
    </row>
    <row r="125" spans="1:6" ht="12.75">
      <c r="A125" s="6">
        <v>108</v>
      </c>
      <c r="B125" s="34" t="s">
        <v>163</v>
      </c>
      <c r="C125" s="35">
        <v>531025530</v>
      </c>
      <c r="D125" s="36" t="s">
        <v>430</v>
      </c>
      <c r="E125" s="37">
        <f>135.6*90/100</f>
        <v>122.04</v>
      </c>
      <c r="F125" s="38">
        <v>2.4</v>
      </c>
    </row>
    <row r="126" spans="1:6" ht="12.75">
      <c r="A126" s="6">
        <v>109</v>
      </c>
      <c r="B126" s="34" t="s">
        <v>164</v>
      </c>
      <c r="C126" s="35">
        <v>3151130241</v>
      </c>
      <c r="D126" s="36" t="s">
        <v>430</v>
      </c>
      <c r="E126" s="37">
        <f>136.67*90/100</f>
        <v>123.00299999999999</v>
      </c>
      <c r="F126" s="38">
        <v>1.5</v>
      </c>
    </row>
    <row r="127" spans="1:6" ht="12.75">
      <c r="A127" s="6">
        <v>110</v>
      </c>
      <c r="B127" s="34" t="s">
        <v>165</v>
      </c>
      <c r="C127" s="35">
        <v>46411140</v>
      </c>
      <c r="D127" s="36" t="s">
        <v>430</v>
      </c>
      <c r="E127" s="37">
        <f>53.84*90/100</f>
        <v>48.456</v>
      </c>
      <c r="F127" s="38">
        <v>1.5</v>
      </c>
    </row>
    <row r="128" spans="1:6" ht="12.75">
      <c r="A128" s="6">
        <v>111</v>
      </c>
      <c r="B128" s="34" t="s">
        <v>166</v>
      </c>
      <c r="C128" s="35">
        <v>2042795</v>
      </c>
      <c r="D128" s="36" t="s">
        <v>430</v>
      </c>
      <c r="E128" s="37">
        <f>152.8*90/100</f>
        <v>137.52</v>
      </c>
      <c r="F128" s="38">
        <v>1.2</v>
      </c>
    </row>
    <row r="129" spans="1:6" ht="12.75">
      <c r="A129" s="6">
        <v>112</v>
      </c>
      <c r="B129" s="34" t="s">
        <v>167</v>
      </c>
      <c r="C129" s="42" t="s">
        <v>168</v>
      </c>
      <c r="D129" s="36" t="s">
        <v>430</v>
      </c>
      <c r="E129" s="37">
        <f>414.45*90/100</f>
        <v>373.005</v>
      </c>
      <c r="F129" s="38">
        <v>1.2</v>
      </c>
    </row>
    <row r="130" spans="1:6" ht="12.75">
      <c r="A130" s="6">
        <v>113</v>
      </c>
      <c r="B130" s="34" t="s">
        <v>169</v>
      </c>
      <c r="C130" s="35">
        <v>12228</v>
      </c>
      <c r="D130" s="36" t="s">
        <v>430</v>
      </c>
      <c r="E130" s="37">
        <f>38.59*90/100</f>
        <v>34.731</v>
      </c>
      <c r="F130" s="38">
        <v>1.4</v>
      </c>
    </row>
    <row r="131" spans="1:6" ht="12.75">
      <c r="A131" s="6">
        <v>114</v>
      </c>
      <c r="B131" s="34" t="s">
        <v>170</v>
      </c>
      <c r="C131" s="35">
        <v>28378</v>
      </c>
      <c r="D131" s="36" t="s">
        <v>430</v>
      </c>
      <c r="E131" s="37">
        <f>39.94*90/100</f>
        <v>35.946</v>
      </c>
      <c r="F131" s="38">
        <v>1.4</v>
      </c>
    </row>
    <row r="132" spans="1:6" ht="12.75">
      <c r="A132" s="6">
        <v>115</v>
      </c>
      <c r="B132" s="39" t="s">
        <v>171</v>
      </c>
      <c r="C132" s="35">
        <v>46747935</v>
      </c>
      <c r="D132" s="36" t="s">
        <v>430</v>
      </c>
      <c r="E132" s="37">
        <f>2270.14*90/100</f>
        <v>2043.1259999999997</v>
      </c>
      <c r="F132" s="38">
        <v>1.6</v>
      </c>
    </row>
    <row r="133" spans="1:6" ht="12.75">
      <c r="A133" s="6">
        <v>116</v>
      </c>
      <c r="B133" s="34" t="s">
        <v>455</v>
      </c>
      <c r="C133" s="35" t="s">
        <v>172</v>
      </c>
      <c r="D133" s="36" t="s">
        <v>430</v>
      </c>
      <c r="E133" s="37">
        <f>23.41*90/100</f>
        <v>21.069000000000003</v>
      </c>
      <c r="F133" s="38">
        <v>1.8</v>
      </c>
    </row>
    <row r="134" spans="1:6" ht="12.75">
      <c r="A134" s="6">
        <v>117</v>
      </c>
      <c r="B134" s="34" t="s">
        <v>173</v>
      </c>
      <c r="C134" s="35" t="s">
        <v>456</v>
      </c>
      <c r="D134" s="36" t="s">
        <v>430</v>
      </c>
      <c r="E134" s="37">
        <f>21.15*90/100</f>
        <v>19.034999999999997</v>
      </c>
      <c r="F134" s="38">
        <v>1.6</v>
      </c>
    </row>
    <row r="135" spans="1:6" ht="12.75">
      <c r="A135" s="6">
        <v>118</v>
      </c>
      <c r="B135" s="34" t="s">
        <v>175</v>
      </c>
      <c r="C135" s="35" t="s">
        <v>176</v>
      </c>
      <c r="D135" s="36" t="s">
        <v>430</v>
      </c>
      <c r="E135" s="37">
        <f>129.38*90/100</f>
        <v>116.442</v>
      </c>
      <c r="F135" s="38">
        <v>1.8</v>
      </c>
    </row>
    <row r="136" spans="1:6" ht="12.75">
      <c r="A136" s="6">
        <v>119</v>
      </c>
      <c r="B136" s="34" t="s">
        <v>177</v>
      </c>
      <c r="C136" s="35" t="s">
        <v>178</v>
      </c>
      <c r="D136" s="36" t="s">
        <v>430</v>
      </c>
      <c r="E136" s="37">
        <f>141.86*90/100</f>
        <v>127.67400000000002</v>
      </c>
      <c r="F136" s="38">
        <v>1.6</v>
      </c>
    </row>
    <row r="137" spans="1:6" ht="12.75">
      <c r="A137" s="6">
        <v>120</v>
      </c>
      <c r="B137" s="34" t="s">
        <v>179</v>
      </c>
      <c r="C137" s="35" t="s">
        <v>180</v>
      </c>
      <c r="D137" s="36" t="s">
        <v>430</v>
      </c>
      <c r="E137" s="37">
        <f>40.24*90/100</f>
        <v>36.216</v>
      </c>
      <c r="F137" s="38">
        <v>2</v>
      </c>
    </row>
    <row r="138" spans="1:6" ht="12.75">
      <c r="A138" s="6">
        <v>121</v>
      </c>
      <c r="B138" s="34" t="s">
        <v>124</v>
      </c>
      <c r="C138" s="35">
        <v>530062209</v>
      </c>
      <c r="D138" s="36" t="s">
        <v>430</v>
      </c>
      <c r="E138" s="37">
        <f>179.67*90/100</f>
        <v>161.703</v>
      </c>
      <c r="F138" s="38">
        <v>2.5</v>
      </c>
    </row>
    <row r="139" spans="1:6" ht="12.75">
      <c r="A139" s="6">
        <v>122</v>
      </c>
      <c r="B139" s="34" t="s">
        <v>181</v>
      </c>
      <c r="C139" s="35" t="s">
        <v>182</v>
      </c>
      <c r="D139" s="36" t="s">
        <v>430</v>
      </c>
      <c r="E139" s="37">
        <f>95.67*90/100</f>
        <v>86.103</v>
      </c>
      <c r="F139" s="38">
        <v>2.6</v>
      </c>
    </row>
    <row r="140" spans="1:6" ht="12.75">
      <c r="A140" s="6">
        <v>123</v>
      </c>
      <c r="B140" s="34" t="s">
        <v>183</v>
      </c>
      <c r="C140" s="35" t="s">
        <v>184</v>
      </c>
      <c r="D140" s="36" t="s">
        <v>430</v>
      </c>
      <c r="E140" s="37">
        <f>299.85*90/100</f>
        <v>269.865</v>
      </c>
      <c r="F140" s="38">
        <v>2.6</v>
      </c>
    </row>
    <row r="141" spans="1:6" ht="12.75">
      <c r="A141" s="6">
        <v>124</v>
      </c>
      <c r="B141" s="34" t="s">
        <v>185</v>
      </c>
      <c r="C141" s="35" t="s">
        <v>186</v>
      </c>
      <c r="D141" s="36" t="s">
        <v>430</v>
      </c>
      <c r="E141" s="37">
        <f>90.55*90/100</f>
        <v>81.495</v>
      </c>
      <c r="F141" s="38">
        <v>1.6</v>
      </c>
    </row>
    <row r="142" spans="1:6" ht="12.75">
      <c r="A142" s="6">
        <v>125</v>
      </c>
      <c r="B142" s="34" t="s">
        <v>187</v>
      </c>
      <c r="C142" s="35" t="s">
        <v>188</v>
      </c>
      <c r="D142" s="36" t="s">
        <v>430</v>
      </c>
      <c r="E142" s="37">
        <f>26.03*90/100</f>
        <v>23.427000000000003</v>
      </c>
      <c r="F142" s="38">
        <v>1.6</v>
      </c>
    </row>
    <row r="143" spans="1:6" ht="12.75">
      <c r="A143" s="6">
        <v>126</v>
      </c>
      <c r="B143" s="34" t="s">
        <v>189</v>
      </c>
      <c r="C143" s="35" t="s">
        <v>190</v>
      </c>
      <c r="D143" s="36" t="s">
        <v>430</v>
      </c>
      <c r="E143" s="37">
        <f>18.18*90/100</f>
        <v>16.362000000000002</v>
      </c>
      <c r="F143" s="38">
        <v>1.6</v>
      </c>
    </row>
    <row r="144" spans="1:6" ht="12.75">
      <c r="A144" s="6">
        <v>127</v>
      </c>
      <c r="B144" s="34" t="s">
        <v>191</v>
      </c>
      <c r="C144" s="42" t="s">
        <v>192</v>
      </c>
      <c r="D144" s="36" t="s">
        <v>430</v>
      </c>
      <c r="E144" s="37">
        <f>499.05*90/100</f>
        <v>449.145</v>
      </c>
      <c r="F144" s="38">
        <v>2.5</v>
      </c>
    </row>
    <row r="145" spans="1:6" ht="12.75">
      <c r="A145" s="6">
        <v>128</v>
      </c>
      <c r="B145" s="34" t="s">
        <v>193</v>
      </c>
      <c r="C145" s="42" t="s">
        <v>194</v>
      </c>
      <c r="D145" s="36" t="s">
        <v>430</v>
      </c>
      <c r="E145" s="37">
        <f>356.15*90/100</f>
        <v>320.53499999999997</v>
      </c>
      <c r="F145" s="38">
        <v>2.4</v>
      </c>
    </row>
    <row r="146" spans="1:6" ht="12.75">
      <c r="A146" s="6">
        <v>129</v>
      </c>
      <c r="B146" s="39" t="s">
        <v>358</v>
      </c>
      <c r="C146" s="36"/>
      <c r="D146" s="36" t="s">
        <v>430</v>
      </c>
      <c r="E146" s="37">
        <f>65*90/100</f>
        <v>58.5</v>
      </c>
      <c r="F146" s="38">
        <v>0.5</v>
      </c>
    </row>
    <row r="147" spans="1:6" ht="12.75">
      <c r="A147" s="6">
        <v>130</v>
      </c>
      <c r="B147" s="34" t="s">
        <v>195</v>
      </c>
      <c r="C147" s="42" t="s">
        <v>196</v>
      </c>
      <c r="D147" s="36" t="s">
        <v>430</v>
      </c>
      <c r="E147" s="37">
        <f>383.4*90/100</f>
        <v>345.06</v>
      </c>
      <c r="F147" s="38">
        <v>1.4</v>
      </c>
    </row>
    <row r="148" spans="1:6" ht="12.75">
      <c r="A148" s="6">
        <v>131</v>
      </c>
      <c r="B148" s="34" t="s">
        <v>197</v>
      </c>
      <c r="C148" s="35" t="s">
        <v>198</v>
      </c>
      <c r="D148" s="36" t="s">
        <v>430</v>
      </c>
      <c r="E148" s="37">
        <f>21.96*90/100</f>
        <v>19.764</v>
      </c>
      <c r="F148" s="38">
        <v>0.5</v>
      </c>
    </row>
    <row r="149" spans="1:6" ht="12.75">
      <c r="A149" s="6">
        <v>132</v>
      </c>
      <c r="B149" s="39" t="s">
        <v>359</v>
      </c>
      <c r="C149" s="44"/>
      <c r="D149" s="36" t="s">
        <v>430</v>
      </c>
      <c r="E149" s="37">
        <f>91*90/100</f>
        <v>81.9</v>
      </c>
      <c r="F149" s="38">
        <v>0.5</v>
      </c>
    </row>
    <row r="150" spans="1:6" ht="12.75">
      <c r="A150" s="6">
        <v>133</v>
      </c>
      <c r="B150" s="34" t="s">
        <v>199</v>
      </c>
      <c r="C150" s="35" t="s">
        <v>200</v>
      </c>
      <c r="D150" s="36" t="s">
        <v>430</v>
      </c>
      <c r="E150" s="37">
        <f>62.22*90/100</f>
        <v>55.998000000000005</v>
      </c>
      <c r="F150" s="38">
        <v>1.6</v>
      </c>
    </row>
    <row r="151" spans="1:6" ht="12.75">
      <c r="A151" s="6">
        <v>134</v>
      </c>
      <c r="B151" s="34" t="s">
        <v>201</v>
      </c>
      <c r="C151" s="35" t="s">
        <v>202</v>
      </c>
      <c r="D151" s="36" t="s">
        <v>430</v>
      </c>
      <c r="E151" s="37">
        <f>173.38*90/100</f>
        <v>156.042</v>
      </c>
      <c r="F151" s="38">
        <v>2.2</v>
      </c>
    </row>
    <row r="152" spans="1:6" ht="12.75">
      <c r="A152" s="6">
        <v>135</v>
      </c>
      <c r="B152" s="34" t="s">
        <v>203</v>
      </c>
      <c r="C152" s="35">
        <v>36864</v>
      </c>
      <c r="D152" s="36" t="s">
        <v>430</v>
      </c>
      <c r="E152" s="37">
        <f>84.38*90/100</f>
        <v>75.942</v>
      </c>
      <c r="F152" s="38">
        <v>0.5</v>
      </c>
    </row>
    <row r="153" spans="1:6" ht="12.75">
      <c r="A153" s="6">
        <v>136</v>
      </c>
      <c r="B153" s="34" t="s">
        <v>204</v>
      </c>
      <c r="C153" s="35" t="s">
        <v>205</v>
      </c>
      <c r="D153" s="36" t="s">
        <v>430</v>
      </c>
      <c r="E153" s="37">
        <f>236.11*90/100</f>
        <v>212.49900000000002</v>
      </c>
      <c r="F153" s="38">
        <v>1.8</v>
      </c>
    </row>
    <row r="154" spans="1:6" ht="12.75">
      <c r="A154" s="6">
        <v>137</v>
      </c>
      <c r="B154" s="34" t="s">
        <v>206</v>
      </c>
      <c r="C154" s="35">
        <v>22912</v>
      </c>
      <c r="D154" s="36" t="s">
        <v>430</v>
      </c>
      <c r="E154" s="37">
        <f>197.9*90/100</f>
        <v>178.11</v>
      </c>
      <c r="F154" s="38">
        <v>1.6</v>
      </c>
    </row>
    <row r="155" spans="1:6" ht="12.75">
      <c r="A155" s="6">
        <v>138</v>
      </c>
      <c r="B155" s="39" t="s">
        <v>343</v>
      </c>
      <c r="C155" s="36"/>
      <c r="D155" s="36" t="s">
        <v>430</v>
      </c>
      <c r="E155" s="37">
        <f>35*90/100</f>
        <v>31.5</v>
      </c>
      <c r="F155" s="38">
        <v>0.5</v>
      </c>
    </row>
    <row r="156" spans="1:6" ht="12.75">
      <c r="A156" s="6">
        <v>139</v>
      </c>
      <c r="B156" s="39" t="s">
        <v>344</v>
      </c>
      <c r="C156" s="36"/>
      <c r="D156" s="36" t="s">
        <v>430</v>
      </c>
      <c r="E156" s="37">
        <f>50*90/100</f>
        <v>45</v>
      </c>
      <c r="F156" s="38">
        <v>0.5</v>
      </c>
    </row>
    <row r="157" spans="1:6" ht="12.75">
      <c r="A157" s="6">
        <v>140</v>
      </c>
      <c r="B157" s="34" t="s">
        <v>207</v>
      </c>
      <c r="C157" s="35" t="s">
        <v>208</v>
      </c>
      <c r="D157" s="36" t="s">
        <v>430</v>
      </c>
      <c r="E157" s="37">
        <f>1085.5*90/100</f>
        <v>976.95</v>
      </c>
      <c r="F157" s="38">
        <v>4</v>
      </c>
    </row>
    <row r="158" spans="1:6" ht="12.75">
      <c r="A158" s="6">
        <v>141</v>
      </c>
      <c r="B158" s="39" t="s">
        <v>345</v>
      </c>
      <c r="C158" s="36"/>
      <c r="D158" s="36" t="s">
        <v>430</v>
      </c>
      <c r="E158" s="37">
        <f>92*90/100</f>
        <v>82.8</v>
      </c>
      <c r="F158" s="38">
        <v>0.5</v>
      </c>
    </row>
    <row r="159" spans="1:6" ht="12.75">
      <c r="A159" s="6">
        <v>142</v>
      </c>
      <c r="B159" s="39" t="s">
        <v>346</v>
      </c>
      <c r="C159" s="36"/>
      <c r="D159" s="36" t="s">
        <v>430</v>
      </c>
      <c r="E159" s="37">
        <f>41.18*90/100</f>
        <v>37.062</v>
      </c>
      <c r="F159" s="38">
        <v>0.5</v>
      </c>
    </row>
    <row r="160" spans="1:6" ht="12.75">
      <c r="A160" s="6">
        <v>143</v>
      </c>
      <c r="B160" s="39" t="s">
        <v>347</v>
      </c>
      <c r="C160" s="36"/>
      <c r="D160" s="36" t="s">
        <v>430</v>
      </c>
      <c r="E160" s="37">
        <f>25*90/100</f>
        <v>22.5</v>
      </c>
      <c r="F160" s="38">
        <v>0.5</v>
      </c>
    </row>
    <row r="161" spans="1:6" ht="12.75">
      <c r="A161" s="6">
        <v>144</v>
      </c>
      <c r="B161" s="34" t="s">
        <v>209</v>
      </c>
      <c r="C161" s="35">
        <v>69422604010</v>
      </c>
      <c r="D161" s="36" t="s">
        <v>430</v>
      </c>
      <c r="E161" s="37">
        <f>480.43*90/100</f>
        <v>432.38699999999994</v>
      </c>
      <c r="F161" s="38">
        <v>2</v>
      </c>
    </row>
    <row r="162" spans="1:6" ht="12.75">
      <c r="A162" s="6">
        <v>145</v>
      </c>
      <c r="B162" s="34" t="s">
        <v>210</v>
      </c>
      <c r="C162" s="35">
        <v>2294701014</v>
      </c>
      <c r="D162" s="36" t="s">
        <v>430</v>
      </c>
      <c r="E162" s="37">
        <v>1676.56</v>
      </c>
      <c r="F162" s="38">
        <v>2.4</v>
      </c>
    </row>
    <row r="163" spans="1:6" ht="12.75">
      <c r="A163" s="6">
        <v>146</v>
      </c>
      <c r="B163" s="39" t="s">
        <v>1</v>
      </c>
      <c r="C163" s="36"/>
      <c r="D163" s="43"/>
      <c r="E163" s="37">
        <f>250*90/100</f>
        <v>225</v>
      </c>
      <c r="F163" s="38">
        <v>3.5</v>
      </c>
    </row>
    <row r="164" spans="1:6" ht="13.5" thickBot="1">
      <c r="A164" s="6">
        <v>147</v>
      </c>
      <c r="B164" s="45" t="s">
        <v>2</v>
      </c>
      <c r="C164" s="46"/>
      <c r="D164" s="47"/>
      <c r="E164" s="48">
        <f>3250*90/100</f>
        <v>2925</v>
      </c>
      <c r="F164" s="49">
        <v>35</v>
      </c>
    </row>
    <row r="165" spans="1:6" ht="13.5" thickBot="1">
      <c r="A165" s="50"/>
      <c r="B165" s="51" t="s">
        <v>3</v>
      </c>
      <c r="C165" s="52"/>
      <c r="D165" s="53"/>
      <c r="E165" s="54">
        <f>SUM(E18:E164)</f>
        <v>39430.57</v>
      </c>
      <c r="F165" s="55">
        <f>SUM(F18:F164)</f>
        <v>330.2000000000001</v>
      </c>
    </row>
    <row r="167" spans="2:5" ht="12.75">
      <c r="B167" s="7" t="s">
        <v>4</v>
      </c>
      <c r="C167" s="8"/>
      <c r="D167" s="7"/>
      <c r="E167" s="9">
        <v>50</v>
      </c>
    </row>
    <row r="168" spans="2:5" ht="12.75">
      <c r="B168" s="7"/>
      <c r="C168" s="8"/>
      <c r="D168" s="7"/>
      <c r="E168" s="9"/>
    </row>
    <row r="169" spans="1:5" ht="12.75">
      <c r="A169" s="308" t="s">
        <v>211</v>
      </c>
      <c r="B169" s="308"/>
      <c r="C169" s="308"/>
      <c r="D169" s="308"/>
      <c r="E169" s="9">
        <f>E165+(F165*E167)</f>
        <v>55940.57000000001</v>
      </c>
    </row>
    <row r="170" spans="2:5" ht="12.75">
      <c r="B170" s="7"/>
      <c r="C170" s="8"/>
      <c r="D170" s="7"/>
      <c r="E170" s="9"/>
    </row>
    <row r="171" spans="2:7" ht="12.75" customHeight="1">
      <c r="B171" s="309" t="s">
        <v>43</v>
      </c>
      <c r="C171" s="309"/>
      <c r="D171" s="7"/>
      <c r="E171" s="56">
        <f>E169*10</f>
        <v>559405.7000000001</v>
      </c>
      <c r="F171" s="9"/>
      <c r="G171" s="9"/>
    </row>
    <row r="172" spans="2:5" ht="12.75">
      <c r="B172" s="7"/>
      <c r="C172" s="8"/>
      <c r="D172" s="7"/>
      <c r="E172" s="9"/>
    </row>
    <row r="173" spans="2:5" ht="15.75">
      <c r="B173" s="4"/>
      <c r="C173" s="8"/>
      <c r="D173" s="7"/>
      <c r="E173" s="3"/>
    </row>
    <row r="174" spans="2:5" ht="15.75">
      <c r="B174" s="4"/>
      <c r="C174" s="8"/>
      <c r="D174" s="7"/>
      <c r="E174" s="3"/>
    </row>
  </sheetData>
  <sheetProtection selectLockedCells="1" selectUnlockedCells="1"/>
  <mergeCells count="6">
    <mergeCell ref="B4:F4"/>
    <mergeCell ref="B2:F2"/>
    <mergeCell ref="A169:D169"/>
    <mergeCell ref="B171:C171"/>
    <mergeCell ref="B10:F12"/>
    <mergeCell ref="A5:G8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3"/>
  <sheetViews>
    <sheetView zoomScale="120" zoomScaleNormal="120" zoomScalePageLayoutView="0" workbookViewId="0" topLeftCell="A184">
      <selection activeCell="A217" sqref="A217:D217"/>
    </sheetView>
  </sheetViews>
  <sheetFormatPr defaultColWidth="9.140625" defaultRowHeight="12.75"/>
  <cols>
    <col min="1" max="1" width="4.00390625" style="142" customWidth="1"/>
    <col min="2" max="2" width="31.7109375" style="142" customWidth="1"/>
    <col min="3" max="3" width="15.421875" style="142" customWidth="1"/>
    <col min="4" max="4" width="10.140625" style="142" customWidth="1"/>
    <col min="5" max="5" width="15.7109375" style="147" customWidth="1"/>
    <col min="6" max="6" width="12.00390625" style="142" customWidth="1"/>
    <col min="7" max="7" width="14.00390625" style="142" customWidth="1"/>
    <col min="8" max="8" width="20.7109375" style="142" customWidth="1"/>
    <col min="9" max="16384" width="9.140625" style="142" customWidth="1"/>
  </cols>
  <sheetData>
    <row r="1" spans="2:7" ht="15.75">
      <c r="B1" s="301" t="s">
        <v>642</v>
      </c>
      <c r="E1" s="300" t="s">
        <v>643</v>
      </c>
      <c r="F1" s="300"/>
      <c r="G1" s="150"/>
    </row>
    <row r="2" spans="1:5" s="150" customFormat="1" ht="15.75">
      <c r="A2" s="148"/>
      <c r="C2" s="300"/>
      <c r="D2" s="300"/>
      <c r="E2" s="300"/>
    </row>
    <row r="3" spans="1:6" s="150" customFormat="1" ht="15.75">
      <c r="A3" s="151"/>
      <c r="B3" s="151" t="s">
        <v>44</v>
      </c>
      <c r="C3" s="152"/>
      <c r="D3" s="153"/>
      <c r="E3" s="154"/>
      <c r="F3" s="149"/>
    </row>
    <row r="4" spans="1:6" s="150" customFormat="1" ht="15.75">
      <c r="A4" s="153" t="s">
        <v>589</v>
      </c>
      <c r="B4" s="153"/>
      <c r="C4" s="153"/>
      <c r="D4" s="153"/>
      <c r="E4" s="153"/>
      <c r="F4" s="153"/>
    </row>
    <row r="5" spans="1:6" s="150" customFormat="1" ht="15.75">
      <c r="A5" s="315" t="s">
        <v>590</v>
      </c>
      <c r="B5" s="315"/>
      <c r="C5" s="315"/>
      <c r="D5" s="315"/>
      <c r="E5" s="315"/>
      <c r="F5" s="315"/>
    </row>
    <row r="6" spans="1:6" s="150" customFormat="1" ht="15.75">
      <c r="A6" s="315" t="s">
        <v>591</v>
      </c>
      <c r="B6" s="315"/>
      <c r="C6" s="315"/>
      <c r="D6" s="315"/>
      <c r="E6" s="315"/>
      <c r="F6" s="315"/>
    </row>
    <row r="7" spans="1:6" s="150" customFormat="1" ht="15.75">
      <c r="A7" s="151" t="s">
        <v>592</v>
      </c>
      <c r="B7" s="151"/>
      <c r="C7" s="152"/>
      <c r="D7" s="152"/>
      <c r="E7" s="154"/>
      <c r="F7" s="152"/>
    </row>
    <row r="8" spans="1:6" s="150" customFormat="1" ht="15.75">
      <c r="A8" s="151" t="s">
        <v>593</v>
      </c>
      <c r="B8" s="151"/>
      <c r="C8" s="152"/>
      <c r="D8" s="152"/>
      <c r="E8" s="154"/>
      <c r="F8" s="152"/>
    </row>
    <row r="9" spans="1:6" s="150" customFormat="1" ht="15.75">
      <c r="A9" s="153" t="s">
        <v>594</v>
      </c>
      <c r="B9" s="153"/>
      <c r="C9" s="153"/>
      <c r="D9" s="153"/>
      <c r="E9" s="155"/>
      <c r="F9" s="149"/>
    </row>
    <row r="10" spans="1:6" s="150" customFormat="1" ht="15.75">
      <c r="A10" s="151" t="s">
        <v>595</v>
      </c>
      <c r="B10" s="151"/>
      <c r="C10" s="152"/>
      <c r="D10" s="152"/>
      <c r="E10" s="154"/>
      <c r="F10" s="152"/>
    </row>
    <row r="11" spans="1:6" s="150" customFormat="1" ht="15.75" thickBot="1">
      <c r="A11" s="156"/>
      <c r="B11" s="156"/>
      <c r="C11" s="102" t="s">
        <v>596</v>
      </c>
      <c r="D11" s="156"/>
      <c r="E11" s="157"/>
      <c r="F11" s="158"/>
    </row>
    <row r="12" spans="1:6" s="150" customFormat="1" ht="15">
      <c r="A12" s="159" t="s">
        <v>417</v>
      </c>
      <c r="B12" s="160" t="s">
        <v>418</v>
      </c>
      <c r="C12" s="161" t="s">
        <v>419</v>
      </c>
      <c r="D12" s="160" t="s">
        <v>420</v>
      </c>
      <c r="E12" s="162" t="s">
        <v>421</v>
      </c>
      <c r="F12" s="316" t="s">
        <v>476</v>
      </c>
    </row>
    <row r="13" spans="1:6" ht="12.75" customHeight="1">
      <c r="A13" s="163" t="s">
        <v>423</v>
      </c>
      <c r="B13" s="143"/>
      <c r="C13" s="164"/>
      <c r="D13" s="102"/>
      <c r="E13" s="165" t="s">
        <v>424</v>
      </c>
      <c r="F13" s="317"/>
    </row>
    <row r="14" spans="1:6" ht="13.5" thickBot="1">
      <c r="A14" s="166"/>
      <c r="B14" s="167"/>
      <c r="C14" s="168"/>
      <c r="D14" s="169"/>
      <c r="E14" s="170" t="s">
        <v>426</v>
      </c>
      <c r="F14" s="318"/>
    </row>
    <row r="15" spans="1:6" ht="13.5" thickBot="1">
      <c r="A15" s="166">
        <v>0</v>
      </c>
      <c r="B15" s="171">
        <v>1</v>
      </c>
      <c r="C15" s="172" t="s">
        <v>428</v>
      </c>
      <c r="D15" s="171">
        <v>3</v>
      </c>
      <c r="E15" s="170" t="s">
        <v>429</v>
      </c>
      <c r="F15" s="173">
        <v>5</v>
      </c>
    </row>
    <row r="16" spans="1:6" ht="12.75">
      <c r="A16" s="174">
        <v>1</v>
      </c>
      <c r="B16" s="109" t="s">
        <v>31</v>
      </c>
      <c r="C16" s="110"/>
      <c r="D16" s="110" t="s">
        <v>430</v>
      </c>
      <c r="E16" s="111"/>
      <c r="F16" s="112"/>
    </row>
    <row r="17" spans="1:6" ht="12.75">
      <c r="A17" s="175">
        <v>2</v>
      </c>
      <c r="B17" s="113" t="s">
        <v>17</v>
      </c>
      <c r="C17" s="114"/>
      <c r="D17" s="114" t="s">
        <v>430</v>
      </c>
      <c r="E17" s="115"/>
      <c r="F17" s="116"/>
    </row>
    <row r="18" spans="1:8" ht="12.75">
      <c r="A18" s="175">
        <v>3</v>
      </c>
      <c r="B18" s="106" t="s">
        <v>14</v>
      </c>
      <c r="C18" s="117"/>
      <c r="D18" s="117" t="s">
        <v>430</v>
      </c>
      <c r="E18" s="118"/>
      <c r="F18" s="119"/>
      <c r="H18" s="176"/>
    </row>
    <row r="19" spans="1:6" ht="12.75">
      <c r="A19" s="175">
        <v>4</v>
      </c>
      <c r="B19" s="106" t="s">
        <v>15</v>
      </c>
      <c r="C19" s="117"/>
      <c r="D19" s="117" t="s">
        <v>430</v>
      </c>
      <c r="E19" s="118"/>
      <c r="F19" s="119"/>
    </row>
    <row r="20" spans="1:11" ht="12.75" customHeight="1">
      <c r="A20" s="175">
        <v>5</v>
      </c>
      <c r="B20" s="120" t="s">
        <v>431</v>
      </c>
      <c r="C20" s="117"/>
      <c r="D20" s="117" t="s">
        <v>430</v>
      </c>
      <c r="E20" s="118"/>
      <c r="F20" s="119"/>
      <c r="I20" s="177"/>
      <c r="J20" s="177"/>
      <c r="K20" s="177"/>
    </row>
    <row r="21" spans="1:11" ht="12.75" customHeight="1">
      <c r="A21" s="175">
        <v>6</v>
      </c>
      <c r="B21" s="120" t="s">
        <v>432</v>
      </c>
      <c r="C21" s="117"/>
      <c r="D21" s="117" t="s">
        <v>430</v>
      </c>
      <c r="E21" s="118"/>
      <c r="F21" s="119"/>
      <c r="I21" s="177"/>
      <c r="J21" s="177"/>
      <c r="K21" s="177"/>
    </row>
    <row r="22" spans="1:11" ht="12.75" customHeight="1">
      <c r="A22" s="175">
        <v>7</v>
      </c>
      <c r="B22" s="120" t="s">
        <v>45</v>
      </c>
      <c r="C22" s="117"/>
      <c r="D22" s="117" t="s">
        <v>430</v>
      </c>
      <c r="E22" s="118"/>
      <c r="F22" s="119"/>
      <c r="I22" s="177"/>
      <c r="J22" s="177"/>
      <c r="K22" s="177"/>
    </row>
    <row r="23" spans="1:11" ht="12.75" customHeight="1">
      <c r="A23" s="175">
        <v>8</v>
      </c>
      <c r="B23" s="106" t="s">
        <v>46</v>
      </c>
      <c r="C23" s="117"/>
      <c r="D23" s="117" t="s">
        <v>430</v>
      </c>
      <c r="E23" s="118"/>
      <c r="F23" s="119"/>
      <c r="I23" s="177"/>
      <c r="J23" s="177"/>
      <c r="K23" s="177"/>
    </row>
    <row r="24" spans="1:11" ht="12.75" customHeight="1">
      <c r="A24" s="175">
        <v>9</v>
      </c>
      <c r="B24" s="120" t="s">
        <v>47</v>
      </c>
      <c r="C24" s="117"/>
      <c r="D24" s="117" t="s">
        <v>430</v>
      </c>
      <c r="E24" s="118"/>
      <c r="F24" s="119"/>
      <c r="I24" s="177"/>
      <c r="J24" s="177"/>
      <c r="K24" s="177"/>
    </row>
    <row r="25" spans="1:11" ht="12.75" customHeight="1">
      <c r="A25" s="175">
        <v>10</v>
      </c>
      <c r="B25" s="120" t="s">
        <v>48</v>
      </c>
      <c r="C25" s="117"/>
      <c r="D25" s="117" t="s">
        <v>430</v>
      </c>
      <c r="E25" s="118"/>
      <c r="F25" s="119"/>
      <c r="I25" s="177"/>
      <c r="J25" s="177"/>
      <c r="K25" s="177"/>
    </row>
    <row r="26" spans="1:6" ht="12.75" customHeight="1">
      <c r="A26" s="175">
        <v>11</v>
      </c>
      <c r="B26" s="106" t="s">
        <v>377</v>
      </c>
      <c r="C26" s="117"/>
      <c r="D26" s="117" t="s">
        <v>430</v>
      </c>
      <c r="E26" s="118"/>
      <c r="F26" s="119"/>
    </row>
    <row r="27" spans="1:6" ht="12.75" customHeight="1">
      <c r="A27" s="175">
        <v>12</v>
      </c>
      <c r="B27" s="106" t="s">
        <v>356</v>
      </c>
      <c r="C27" s="117"/>
      <c r="D27" s="117" t="s">
        <v>430</v>
      </c>
      <c r="E27" s="118"/>
      <c r="F27" s="119"/>
    </row>
    <row r="28" spans="1:6" ht="12.75">
      <c r="A28" s="175">
        <v>13</v>
      </c>
      <c r="B28" s="106" t="s">
        <v>539</v>
      </c>
      <c r="C28" s="117"/>
      <c r="D28" s="117" t="s">
        <v>430</v>
      </c>
      <c r="E28" s="118"/>
      <c r="F28" s="119"/>
    </row>
    <row r="29" spans="1:6" ht="12.75">
      <c r="A29" s="175">
        <v>14</v>
      </c>
      <c r="B29" s="120" t="s">
        <v>457</v>
      </c>
      <c r="C29" s="117"/>
      <c r="D29" s="117" t="s">
        <v>430</v>
      </c>
      <c r="E29" s="118"/>
      <c r="F29" s="119"/>
    </row>
    <row r="30" spans="1:6" ht="12.75">
      <c r="A30" s="175">
        <v>15</v>
      </c>
      <c r="B30" s="106" t="s">
        <v>458</v>
      </c>
      <c r="C30" s="117"/>
      <c r="D30" s="117" t="s">
        <v>430</v>
      </c>
      <c r="E30" s="118"/>
      <c r="F30" s="119"/>
    </row>
    <row r="31" spans="1:6" ht="12.75">
      <c r="A31" s="175">
        <v>16</v>
      </c>
      <c r="B31" s="120" t="s">
        <v>260</v>
      </c>
      <c r="C31" s="117"/>
      <c r="D31" s="117" t="s">
        <v>430</v>
      </c>
      <c r="E31" s="118"/>
      <c r="F31" s="119"/>
    </row>
    <row r="32" spans="1:6" ht="12.75">
      <c r="A32" s="175">
        <v>17</v>
      </c>
      <c r="B32" s="120" t="s">
        <v>49</v>
      </c>
      <c r="C32" s="117"/>
      <c r="D32" s="117" t="s">
        <v>430</v>
      </c>
      <c r="E32" s="118"/>
      <c r="F32" s="119"/>
    </row>
    <row r="33" spans="1:6" ht="12.75">
      <c r="A33" s="175">
        <v>18</v>
      </c>
      <c r="B33" s="120" t="s">
        <v>433</v>
      </c>
      <c r="C33" s="117"/>
      <c r="D33" s="117" t="s">
        <v>430</v>
      </c>
      <c r="E33" s="118"/>
      <c r="F33" s="119"/>
    </row>
    <row r="34" spans="1:6" ht="12.75">
      <c r="A34" s="175">
        <v>19</v>
      </c>
      <c r="B34" s="120" t="s">
        <v>540</v>
      </c>
      <c r="C34" s="117"/>
      <c r="D34" s="117" t="s">
        <v>430</v>
      </c>
      <c r="E34" s="118"/>
      <c r="F34" s="119"/>
    </row>
    <row r="35" spans="1:6" ht="12.75">
      <c r="A35" s="175">
        <v>20</v>
      </c>
      <c r="B35" s="120" t="s">
        <v>435</v>
      </c>
      <c r="C35" s="117"/>
      <c r="D35" s="117" t="s">
        <v>430</v>
      </c>
      <c r="E35" s="118"/>
      <c r="F35" s="119"/>
    </row>
    <row r="36" spans="1:6" ht="12.75">
      <c r="A36" s="175">
        <v>21</v>
      </c>
      <c r="B36" s="120" t="s">
        <v>437</v>
      </c>
      <c r="C36" s="117"/>
      <c r="D36" s="117" t="s">
        <v>430</v>
      </c>
      <c r="E36" s="118"/>
      <c r="F36" s="119"/>
    </row>
    <row r="37" spans="1:6" ht="12.75">
      <c r="A37" s="175">
        <v>22</v>
      </c>
      <c r="B37" s="120" t="s">
        <v>440</v>
      </c>
      <c r="C37" s="117"/>
      <c r="D37" s="117" t="s">
        <v>430</v>
      </c>
      <c r="E37" s="118"/>
      <c r="F37" s="119"/>
    </row>
    <row r="38" spans="1:6" ht="12.75">
      <c r="A38" s="175">
        <v>23</v>
      </c>
      <c r="B38" s="120" t="s">
        <v>442</v>
      </c>
      <c r="C38" s="117"/>
      <c r="D38" s="117" t="s">
        <v>430</v>
      </c>
      <c r="E38" s="118"/>
      <c r="F38" s="119"/>
    </row>
    <row r="39" spans="1:6" ht="12.75">
      <c r="A39" s="175">
        <v>24</v>
      </c>
      <c r="B39" s="120" t="s">
        <v>50</v>
      </c>
      <c r="C39" s="117"/>
      <c r="D39" s="117" t="s">
        <v>430</v>
      </c>
      <c r="E39" s="118"/>
      <c r="F39" s="119"/>
    </row>
    <row r="40" spans="1:6" ht="12.75">
      <c r="A40" s="175">
        <v>25</v>
      </c>
      <c r="B40" s="106" t="s">
        <v>537</v>
      </c>
      <c r="C40" s="117"/>
      <c r="D40" s="117" t="s">
        <v>430</v>
      </c>
      <c r="E40" s="118"/>
      <c r="F40" s="119"/>
    </row>
    <row r="41" spans="1:6" ht="12.75">
      <c r="A41" s="175">
        <v>26</v>
      </c>
      <c r="B41" s="120" t="s">
        <v>51</v>
      </c>
      <c r="C41" s="117"/>
      <c r="D41" s="117" t="s">
        <v>430</v>
      </c>
      <c r="E41" s="118"/>
      <c r="F41" s="119"/>
    </row>
    <row r="42" spans="1:6" ht="12.75">
      <c r="A42" s="175">
        <v>27</v>
      </c>
      <c r="B42" s="106" t="s">
        <v>52</v>
      </c>
      <c r="C42" s="117"/>
      <c r="D42" s="117" t="s">
        <v>430</v>
      </c>
      <c r="E42" s="118"/>
      <c r="F42" s="119"/>
    </row>
    <row r="43" spans="1:6" ht="12.75">
      <c r="A43" s="175">
        <v>28</v>
      </c>
      <c r="B43" s="106" t="s">
        <v>538</v>
      </c>
      <c r="C43" s="117"/>
      <c r="D43" s="117" t="s">
        <v>430</v>
      </c>
      <c r="E43" s="118"/>
      <c r="F43" s="119"/>
    </row>
    <row r="44" spans="1:6" ht="12.75">
      <c r="A44" s="175">
        <v>29</v>
      </c>
      <c r="B44" s="106" t="s">
        <v>357</v>
      </c>
      <c r="C44" s="117"/>
      <c r="D44" s="117" t="s">
        <v>430</v>
      </c>
      <c r="E44" s="118"/>
      <c r="F44" s="119"/>
    </row>
    <row r="45" spans="1:6" ht="12.75">
      <c r="A45" s="175">
        <v>30</v>
      </c>
      <c r="B45" s="120" t="s">
        <v>53</v>
      </c>
      <c r="C45" s="117"/>
      <c r="D45" s="117" t="s">
        <v>430</v>
      </c>
      <c r="E45" s="118"/>
      <c r="F45" s="119"/>
    </row>
    <row r="46" spans="1:6" ht="12.75">
      <c r="A46" s="175">
        <v>31</v>
      </c>
      <c r="B46" s="120" t="s">
        <v>54</v>
      </c>
      <c r="C46" s="117"/>
      <c r="D46" s="117" t="s">
        <v>430</v>
      </c>
      <c r="E46" s="118"/>
      <c r="F46" s="119"/>
    </row>
    <row r="47" spans="1:6" ht="12.75">
      <c r="A47" s="175">
        <v>32</v>
      </c>
      <c r="B47" s="120" t="s">
        <v>519</v>
      </c>
      <c r="C47" s="117"/>
      <c r="D47" s="117" t="s">
        <v>430</v>
      </c>
      <c r="E47" s="118"/>
      <c r="F47" s="119"/>
    </row>
    <row r="48" spans="1:6" ht="12.75">
      <c r="A48" s="175">
        <v>33</v>
      </c>
      <c r="B48" s="120" t="s">
        <v>55</v>
      </c>
      <c r="C48" s="117"/>
      <c r="D48" s="117" t="s">
        <v>430</v>
      </c>
      <c r="E48" s="118"/>
      <c r="F48" s="119"/>
    </row>
    <row r="49" spans="1:6" ht="12.75">
      <c r="A49" s="175">
        <v>34</v>
      </c>
      <c r="B49" s="120" t="s">
        <v>261</v>
      </c>
      <c r="C49" s="117"/>
      <c r="D49" s="117" t="s">
        <v>430</v>
      </c>
      <c r="E49" s="118"/>
      <c r="F49" s="119"/>
    </row>
    <row r="50" spans="1:6" ht="12.75">
      <c r="A50" s="175">
        <v>35</v>
      </c>
      <c r="B50" s="106" t="s">
        <v>513</v>
      </c>
      <c r="C50" s="117"/>
      <c r="D50" s="117" t="s">
        <v>430</v>
      </c>
      <c r="E50" s="118"/>
      <c r="F50" s="119"/>
    </row>
    <row r="51" spans="1:6" ht="12.75">
      <c r="A51" s="175">
        <v>36</v>
      </c>
      <c r="B51" s="106" t="s">
        <v>378</v>
      </c>
      <c r="C51" s="117"/>
      <c r="D51" s="117" t="s">
        <v>430</v>
      </c>
      <c r="E51" s="118"/>
      <c r="F51" s="119"/>
    </row>
    <row r="52" spans="1:6" ht="12.75">
      <c r="A52" s="175">
        <v>37</v>
      </c>
      <c r="B52" s="120" t="s">
        <v>512</v>
      </c>
      <c r="C52" s="117"/>
      <c r="D52" s="117" t="s">
        <v>430</v>
      </c>
      <c r="E52" s="118"/>
      <c r="F52" s="119"/>
    </row>
    <row r="53" spans="1:6" ht="12.75">
      <c r="A53" s="175">
        <v>38</v>
      </c>
      <c r="B53" s="106" t="s">
        <v>56</v>
      </c>
      <c r="C53" s="121"/>
      <c r="D53" s="117" t="s">
        <v>430</v>
      </c>
      <c r="E53" s="118"/>
      <c r="F53" s="119"/>
    </row>
    <row r="54" spans="1:6" ht="12.75">
      <c r="A54" s="175">
        <v>39</v>
      </c>
      <c r="B54" s="120" t="s">
        <v>57</v>
      </c>
      <c r="C54" s="117"/>
      <c r="D54" s="117" t="s">
        <v>430</v>
      </c>
      <c r="E54" s="118"/>
      <c r="F54" s="119"/>
    </row>
    <row r="55" spans="1:6" ht="12.75">
      <c r="A55" s="175">
        <v>40</v>
      </c>
      <c r="B55" s="120" t="s">
        <v>58</v>
      </c>
      <c r="C55" s="117"/>
      <c r="D55" s="117" t="s">
        <v>430</v>
      </c>
      <c r="E55" s="118"/>
      <c r="F55" s="119"/>
    </row>
    <row r="56" spans="1:6" ht="12.75">
      <c r="A56" s="175">
        <v>41</v>
      </c>
      <c r="B56" s="106" t="s">
        <v>541</v>
      </c>
      <c r="C56" s="117"/>
      <c r="D56" s="117" t="s">
        <v>430</v>
      </c>
      <c r="E56" s="118"/>
      <c r="F56" s="119"/>
    </row>
    <row r="57" spans="1:6" ht="12.75">
      <c r="A57" s="175">
        <v>42</v>
      </c>
      <c r="B57" s="106" t="s">
        <v>542</v>
      </c>
      <c r="C57" s="117"/>
      <c r="D57" s="117" t="s">
        <v>430</v>
      </c>
      <c r="E57" s="118"/>
      <c r="F57" s="119"/>
    </row>
    <row r="58" spans="1:6" ht="12.75">
      <c r="A58" s="175">
        <v>43</v>
      </c>
      <c r="B58" s="106" t="s">
        <v>443</v>
      </c>
      <c r="C58" s="117"/>
      <c r="D58" s="117" t="s">
        <v>430</v>
      </c>
      <c r="E58" s="118"/>
      <c r="F58" s="119"/>
    </row>
    <row r="59" spans="1:6" ht="12.75">
      <c r="A59" s="175">
        <v>44</v>
      </c>
      <c r="B59" s="106" t="s">
        <v>514</v>
      </c>
      <c r="C59" s="117"/>
      <c r="D59" s="117" t="s">
        <v>430</v>
      </c>
      <c r="E59" s="118"/>
      <c r="F59" s="119"/>
    </row>
    <row r="60" spans="1:6" ht="12.75">
      <c r="A60" s="175">
        <v>45</v>
      </c>
      <c r="B60" s="106" t="s">
        <v>515</v>
      </c>
      <c r="C60" s="117"/>
      <c r="D60" s="117" t="s">
        <v>430</v>
      </c>
      <c r="E60" s="118"/>
      <c r="F60" s="119"/>
    </row>
    <row r="61" spans="1:6" ht="12.75">
      <c r="A61" s="175">
        <v>46</v>
      </c>
      <c r="B61" s="106" t="s">
        <v>516</v>
      </c>
      <c r="C61" s="117"/>
      <c r="D61" s="117" t="s">
        <v>430</v>
      </c>
      <c r="E61" s="118"/>
      <c r="F61" s="119"/>
    </row>
    <row r="62" spans="1:6" ht="12.75">
      <c r="A62" s="175">
        <v>47</v>
      </c>
      <c r="B62" s="106" t="s">
        <v>59</v>
      </c>
      <c r="C62" s="117"/>
      <c r="D62" s="117" t="s">
        <v>430</v>
      </c>
      <c r="E62" s="118"/>
      <c r="F62" s="119"/>
    </row>
    <row r="63" spans="1:6" ht="12.75">
      <c r="A63" s="175">
        <v>48</v>
      </c>
      <c r="B63" s="106" t="s">
        <v>60</v>
      </c>
      <c r="C63" s="117"/>
      <c r="D63" s="117" t="s">
        <v>430</v>
      </c>
      <c r="E63" s="118"/>
      <c r="F63" s="119"/>
    </row>
    <row r="64" spans="1:6" ht="12.75">
      <c r="A64" s="175">
        <v>49</v>
      </c>
      <c r="B64" s="120" t="s">
        <v>61</v>
      </c>
      <c r="C64" s="117"/>
      <c r="D64" s="117" t="s">
        <v>430</v>
      </c>
      <c r="E64" s="118"/>
      <c r="F64" s="119"/>
    </row>
    <row r="65" spans="1:6" ht="12.75">
      <c r="A65" s="175">
        <v>50</v>
      </c>
      <c r="B65" s="122" t="s">
        <v>551</v>
      </c>
      <c r="C65" s="117"/>
      <c r="D65" s="117" t="s">
        <v>511</v>
      </c>
      <c r="E65" s="118"/>
      <c r="F65" s="119">
        <v>0</v>
      </c>
    </row>
    <row r="66" spans="1:6" ht="12.75">
      <c r="A66" s="175">
        <v>51</v>
      </c>
      <c r="B66" s="120" t="s">
        <v>62</v>
      </c>
      <c r="C66" s="117"/>
      <c r="D66" s="117" t="s">
        <v>430</v>
      </c>
      <c r="E66" s="118"/>
      <c r="F66" s="119"/>
    </row>
    <row r="67" spans="1:6" ht="12.75">
      <c r="A67" s="175">
        <v>52</v>
      </c>
      <c r="B67" s="106" t="s">
        <v>453</v>
      </c>
      <c r="C67" s="117"/>
      <c r="D67" s="117" t="s">
        <v>430</v>
      </c>
      <c r="E67" s="118"/>
      <c r="F67" s="119"/>
    </row>
    <row r="68" spans="1:6" ht="12.75">
      <c r="A68" s="175">
        <v>53</v>
      </c>
      <c r="B68" s="106" t="s">
        <v>445</v>
      </c>
      <c r="C68" s="117"/>
      <c r="D68" s="117" t="s">
        <v>430</v>
      </c>
      <c r="E68" s="118"/>
      <c r="F68" s="119"/>
    </row>
    <row r="69" spans="1:6" ht="12.75">
      <c r="A69" s="175">
        <v>54</v>
      </c>
      <c r="B69" s="120" t="s">
        <v>543</v>
      </c>
      <c r="C69" s="117"/>
      <c r="D69" s="117" t="s">
        <v>430</v>
      </c>
      <c r="E69" s="118"/>
      <c r="F69" s="119"/>
    </row>
    <row r="70" spans="1:6" ht="12.75">
      <c r="A70" s="175">
        <v>55</v>
      </c>
      <c r="B70" s="106" t="s">
        <v>597</v>
      </c>
      <c r="C70" s="117"/>
      <c r="D70" s="117" t="s">
        <v>430</v>
      </c>
      <c r="E70" s="118"/>
      <c r="F70" s="119"/>
    </row>
    <row r="71" spans="1:6" ht="12.75">
      <c r="A71" s="175">
        <v>56</v>
      </c>
      <c r="B71" s="106" t="s">
        <v>408</v>
      </c>
      <c r="C71" s="117"/>
      <c r="D71" s="117" t="s">
        <v>430</v>
      </c>
      <c r="E71" s="118"/>
      <c r="F71" s="119"/>
    </row>
    <row r="72" spans="1:6" ht="12.75">
      <c r="A72" s="175">
        <v>57</v>
      </c>
      <c r="B72" s="106" t="s">
        <v>63</v>
      </c>
      <c r="C72" s="117"/>
      <c r="D72" s="117" t="s">
        <v>430</v>
      </c>
      <c r="E72" s="118"/>
      <c r="F72" s="119"/>
    </row>
    <row r="73" spans="1:6" ht="12.75">
      <c r="A73" s="175">
        <v>58</v>
      </c>
      <c r="B73" s="106" t="s">
        <v>12</v>
      </c>
      <c r="C73" s="117"/>
      <c r="D73" s="117" t="s">
        <v>430</v>
      </c>
      <c r="E73" s="118"/>
      <c r="F73" s="119"/>
    </row>
    <row r="74" spans="1:6" ht="12.75">
      <c r="A74" s="175">
        <v>59</v>
      </c>
      <c r="B74" s="106" t="s">
        <v>212</v>
      </c>
      <c r="C74" s="117"/>
      <c r="D74" s="117" t="s">
        <v>430</v>
      </c>
      <c r="E74" s="118"/>
      <c r="F74" s="119"/>
    </row>
    <row r="75" spans="1:6" ht="12.75">
      <c r="A75" s="175">
        <v>60</v>
      </c>
      <c r="B75" s="106" t="s">
        <v>526</v>
      </c>
      <c r="C75" s="117"/>
      <c r="D75" s="117" t="s">
        <v>511</v>
      </c>
      <c r="E75" s="118"/>
      <c r="F75" s="119">
        <v>0</v>
      </c>
    </row>
    <row r="76" spans="1:6" ht="12.75">
      <c r="A76" s="175">
        <v>61</v>
      </c>
      <c r="B76" s="106" t="s">
        <v>257</v>
      </c>
      <c r="C76" s="117"/>
      <c r="D76" s="117" t="s">
        <v>430</v>
      </c>
      <c r="E76" s="118"/>
      <c r="F76" s="119"/>
    </row>
    <row r="77" spans="1:6" ht="12.75">
      <c r="A77" s="175">
        <v>62</v>
      </c>
      <c r="B77" s="106" t="s">
        <v>64</v>
      </c>
      <c r="C77" s="117"/>
      <c r="D77" s="117" t="s">
        <v>430</v>
      </c>
      <c r="E77" s="125"/>
      <c r="F77" s="119"/>
    </row>
    <row r="78" spans="1:6" ht="12.75">
      <c r="A78" s="175">
        <v>63</v>
      </c>
      <c r="B78" s="106" t="s">
        <v>65</v>
      </c>
      <c r="C78" s="117"/>
      <c r="D78" s="117" t="s">
        <v>430</v>
      </c>
      <c r="E78" s="118"/>
      <c r="F78" s="119"/>
    </row>
    <row r="79" spans="1:6" ht="12.75">
      <c r="A79" s="175">
        <v>64</v>
      </c>
      <c r="B79" s="106" t="s">
        <v>525</v>
      </c>
      <c r="C79" s="117"/>
      <c r="D79" s="117" t="s">
        <v>430</v>
      </c>
      <c r="E79" s="118"/>
      <c r="F79" s="119"/>
    </row>
    <row r="80" spans="1:6" ht="12.75">
      <c r="A80" s="175">
        <v>65</v>
      </c>
      <c r="B80" s="106" t="s">
        <v>354</v>
      </c>
      <c r="C80" s="117"/>
      <c r="D80" s="117" t="s">
        <v>430</v>
      </c>
      <c r="E80" s="118"/>
      <c r="F80" s="119"/>
    </row>
    <row r="81" spans="1:6" ht="12.75">
      <c r="A81" s="175">
        <v>66</v>
      </c>
      <c r="B81" s="106" t="s">
        <v>66</v>
      </c>
      <c r="C81" s="117"/>
      <c r="D81" s="117" t="s">
        <v>430</v>
      </c>
      <c r="E81" s="118"/>
      <c r="F81" s="119"/>
    </row>
    <row r="82" spans="1:6" ht="12.75">
      <c r="A82" s="175">
        <v>67</v>
      </c>
      <c r="B82" s="106" t="s">
        <v>448</v>
      </c>
      <c r="C82" s="117"/>
      <c r="D82" s="117" t="s">
        <v>430</v>
      </c>
      <c r="E82" s="118"/>
      <c r="F82" s="119"/>
    </row>
    <row r="83" spans="1:6" ht="12.75">
      <c r="A83" s="175">
        <v>68</v>
      </c>
      <c r="B83" s="106" t="s">
        <v>517</v>
      </c>
      <c r="C83" s="117"/>
      <c r="D83" s="117" t="s">
        <v>430</v>
      </c>
      <c r="E83" s="118"/>
      <c r="F83" s="119"/>
    </row>
    <row r="84" spans="1:6" ht="12.75">
      <c r="A84" s="175">
        <v>69</v>
      </c>
      <c r="B84" s="106" t="s">
        <v>67</v>
      </c>
      <c r="C84" s="117"/>
      <c r="D84" s="117" t="s">
        <v>430</v>
      </c>
      <c r="E84" s="118"/>
      <c r="F84" s="119"/>
    </row>
    <row r="85" spans="1:6" ht="12.75">
      <c r="A85" s="175">
        <v>70</v>
      </c>
      <c r="B85" s="106" t="s">
        <v>68</v>
      </c>
      <c r="C85" s="117"/>
      <c r="D85" s="117" t="s">
        <v>430</v>
      </c>
      <c r="E85" s="118"/>
      <c r="F85" s="119"/>
    </row>
    <row r="86" spans="1:6" ht="12.75">
      <c r="A86" s="175">
        <v>71</v>
      </c>
      <c r="B86" s="106" t="s">
        <v>521</v>
      </c>
      <c r="C86" s="117"/>
      <c r="D86" s="117" t="s">
        <v>430</v>
      </c>
      <c r="E86" s="118"/>
      <c r="F86" s="119"/>
    </row>
    <row r="87" spans="1:6" ht="12.75">
      <c r="A87" s="175">
        <v>72</v>
      </c>
      <c r="B87" s="106" t="s">
        <v>520</v>
      </c>
      <c r="C87" s="117"/>
      <c r="D87" s="117" t="s">
        <v>430</v>
      </c>
      <c r="E87" s="118"/>
      <c r="F87" s="119"/>
    </row>
    <row r="88" spans="1:6" ht="12.75">
      <c r="A88" s="175">
        <v>73</v>
      </c>
      <c r="B88" s="106" t="s">
        <v>20</v>
      </c>
      <c r="C88" s="117"/>
      <c r="D88" s="117" t="s">
        <v>430</v>
      </c>
      <c r="E88" s="118"/>
      <c r="F88" s="119"/>
    </row>
    <row r="89" spans="1:6" ht="12.75">
      <c r="A89" s="175">
        <v>74</v>
      </c>
      <c r="B89" s="106" t="s">
        <v>21</v>
      </c>
      <c r="C89" s="117"/>
      <c r="D89" s="117" t="s">
        <v>430</v>
      </c>
      <c r="E89" s="118"/>
      <c r="F89" s="119"/>
    </row>
    <row r="90" spans="1:6" ht="12.75">
      <c r="A90" s="175">
        <v>75</v>
      </c>
      <c r="B90" s="106" t="s">
        <v>284</v>
      </c>
      <c r="C90" s="117"/>
      <c r="D90" s="117" t="s">
        <v>430</v>
      </c>
      <c r="E90" s="118"/>
      <c r="F90" s="119"/>
    </row>
    <row r="91" spans="1:6" ht="12.75">
      <c r="A91" s="175">
        <v>76</v>
      </c>
      <c r="B91" s="106" t="s">
        <v>350</v>
      </c>
      <c r="C91" s="117"/>
      <c r="D91" s="117" t="s">
        <v>430</v>
      </c>
      <c r="E91" s="118"/>
      <c r="F91" s="119"/>
    </row>
    <row r="92" spans="1:6" ht="12.75">
      <c r="A92" s="175">
        <v>77</v>
      </c>
      <c r="B92" s="106" t="s">
        <v>13</v>
      </c>
      <c r="C92" s="117"/>
      <c r="D92" s="117" t="s">
        <v>430</v>
      </c>
      <c r="E92" s="118"/>
      <c r="F92" s="119"/>
    </row>
    <row r="93" spans="1:6" ht="12.75">
      <c r="A93" s="175">
        <v>78</v>
      </c>
      <c r="B93" s="106" t="s">
        <v>263</v>
      </c>
      <c r="C93" s="117"/>
      <c r="D93" s="117" t="s">
        <v>430</v>
      </c>
      <c r="E93" s="118"/>
      <c r="F93" s="119"/>
    </row>
    <row r="94" spans="1:6" ht="12.75">
      <c r="A94" s="175">
        <v>79</v>
      </c>
      <c r="B94" s="106" t="s">
        <v>264</v>
      </c>
      <c r="C94" s="117"/>
      <c r="D94" s="117" t="s">
        <v>430</v>
      </c>
      <c r="E94" s="118"/>
      <c r="F94" s="119"/>
    </row>
    <row r="95" spans="1:6" ht="12.75">
      <c r="A95" s="175">
        <v>80</v>
      </c>
      <c r="B95" s="106" t="s">
        <v>22</v>
      </c>
      <c r="C95" s="117"/>
      <c r="D95" s="117" t="s">
        <v>430</v>
      </c>
      <c r="E95" s="118"/>
      <c r="F95" s="119"/>
    </row>
    <row r="96" spans="1:6" ht="12.75">
      <c r="A96" s="175">
        <v>81</v>
      </c>
      <c r="B96" s="123" t="s">
        <v>544</v>
      </c>
      <c r="C96" s="117"/>
      <c r="D96" s="117" t="s">
        <v>430</v>
      </c>
      <c r="E96" s="125"/>
      <c r="F96" s="119"/>
    </row>
    <row r="97" spans="1:6" ht="12.75">
      <c r="A97" s="175">
        <v>82</v>
      </c>
      <c r="B97" s="124" t="s">
        <v>598</v>
      </c>
      <c r="C97" s="117"/>
      <c r="D97" s="117" t="s">
        <v>430</v>
      </c>
      <c r="E97" s="118"/>
      <c r="F97" s="119"/>
    </row>
    <row r="98" spans="1:6" ht="12.75">
      <c r="A98" s="175">
        <v>83</v>
      </c>
      <c r="B98" s="124" t="s">
        <v>599</v>
      </c>
      <c r="C98" s="117"/>
      <c r="D98" s="117" t="s">
        <v>430</v>
      </c>
      <c r="E98" s="118"/>
      <c r="F98" s="119"/>
    </row>
    <row r="99" spans="1:6" ht="12.75">
      <c r="A99" s="175">
        <v>84</v>
      </c>
      <c r="B99" s="106" t="s">
        <v>69</v>
      </c>
      <c r="C99" s="117"/>
      <c r="D99" s="117" t="s">
        <v>430</v>
      </c>
      <c r="E99" s="125"/>
      <c r="F99" s="119"/>
    </row>
    <row r="100" spans="1:6" ht="12.75">
      <c r="A100" s="175">
        <v>85</v>
      </c>
      <c r="B100" s="106" t="s">
        <v>298</v>
      </c>
      <c r="C100" s="117"/>
      <c r="D100" s="117" t="s">
        <v>430</v>
      </c>
      <c r="E100" s="125"/>
      <c r="F100" s="119"/>
    </row>
    <row r="101" spans="1:6" ht="12.75">
      <c r="A101" s="175">
        <v>86</v>
      </c>
      <c r="B101" s="106" t="s">
        <v>302</v>
      </c>
      <c r="C101" s="117"/>
      <c r="D101" s="117" t="s">
        <v>430</v>
      </c>
      <c r="E101" s="118"/>
      <c r="F101" s="119"/>
    </row>
    <row r="102" spans="1:6" ht="12.75">
      <c r="A102" s="175">
        <v>87</v>
      </c>
      <c r="B102" s="106" t="s">
        <v>522</v>
      </c>
      <c r="C102" s="117"/>
      <c r="D102" s="117" t="s">
        <v>430</v>
      </c>
      <c r="E102" s="118"/>
      <c r="F102" s="119"/>
    </row>
    <row r="103" spans="1:6" ht="12.75">
      <c r="A103" s="175">
        <v>88</v>
      </c>
      <c r="B103" s="106" t="s">
        <v>70</v>
      </c>
      <c r="C103" s="117"/>
      <c r="D103" s="117" t="s">
        <v>430</v>
      </c>
      <c r="E103" s="125"/>
      <c r="F103" s="119"/>
    </row>
    <row r="104" spans="1:6" ht="12.75">
      <c r="A104" s="175">
        <v>89</v>
      </c>
      <c r="B104" s="106" t="s">
        <v>71</v>
      </c>
      <c r="C104" s="117"/>
      <c r="D104" s="117" t="s">
        <v>430</v>
      </c>
      <c r="E104" s="125"/>
      <c r="F104" s="119"/>
    </row>
    <row r="105" spans="1:6" ht="12.75">
      <c r="A105" s="175">
        <v>90</v>
      </c>
      <c r="B105" s="120" t="s">
        <v>449</v>
      </c>
      <c r="C105" s="117"/>
      <c r="D105" s="126" t="s">
        <v>511</v>
      </c>
      <c r="E105" s="118"/>
      <c r="F105" s="119">
        <v>0</v>
      </c>
    </row>
    <row r="106" spans="1:6" ht="12.75">
      <c r="A106" s="175">
        <v>91</v>
      </c>
      <c r="B106" s="106" t="s">
        <v>72</v>
      </c>
      <c r="C106" s="117"/>
      <c r="D106" s="127" t="s">
        <v>430</v>
      </c>
      <c r="E106" s="118"/>
      <c r="F106" s="119"/>
    </row>
    <row r="107" spans="1:6" ht="12.75">
      <c r="A107" s="175">
        <v>92</v>
      </c>
      <c r="B107" s="106" t="s">
        <v>73</v>
      </c>
      <c r="C107" s="117"/>
      <c r="D107" s="117" t="s">
        <v>430</v>
      </c>
      <c r="E107" s="118"/>
      <c r="F107" s="119"/>
    </row>
    <row r="108" spans="1:6" ht="12.75">
      <c r="A108" s="175">
        <v>93</v>
      </c>
      <c r="B108" s="120" t="s">
        <v>125</v>
      </c>
      <c r="C108" s="117"/>
      <c r="D108" s="128" t="s">
        <v>511</v>
      </c>
      <c r="E108" s="118"/>
      <c r="F108" s="119">
        <v>0</v>
      </c>
    </row>
    <row r="109" spans="1:6" ht="12.75">
      <c r="A109" s="175">
        <v>94</v>
      </c>
      <c r="B109" s="106" t="s">
        <v>74</v>
      </c>
      <c r="C109" s="117"/>
      <c r="D109" s="127" t="s">
        <v>430</v>
      </c>
      <c r="E109" s="118"/>
      <c r="F109" s="119"/>
    </row>
    <row r="110" spans="1:6" ht="12.75">
      <c r="A110" s="175">
        <v>95</v>
      </c>
      <c r="B110" s="106" t="s">
        <v>545</v>
      </c>
      <c r="C110" s="117"/>
      <c r="D110" s="117" t="s">
        <v>430</v>
      </c>
      <c r="E110" s="118"/>
      <c r="F110" s="119"/>
    </row>
    <row r="111" spans="1:6" ht="12.75">
      <c r="A111" s="175">
        <v>96</v>
      </c>
      <c r="B111" s="120" t="s">
        <v>126</v>
      </c>
      <c r="C111" s="117"/>
      <c r="D111" s="128" t="s">
        <v>511</v>
      </c>
      <c r="E111" s="118"/>
      <c r="F111" s="119">
        <v>0</v>
      </c>
    </row>
    <row r="112" spans="1:6" ht="12.75">
      <c r="A112" s="175">
        <v>97</v>
      </c>
      <c r="B112" s="106" t="s">
        <v>454</v>
      </c>
      <c r="C112" s="117"/>
      <c r="D112" s="127" t="s">
        <v>430</v>
      </c>
      <c r="E112" s="118"/>
      <c r="F112" s="119"/>
    </row>
    <row r="113" spans="1:6" ht="12.75">
      <c r="A113" s="175">
        <v>98</v>
      </c>
      <c r="B113" s="120" t="s">
        <v>36</v>
      </c>
      <c r="C113" s="117"/>
      <c r="D113" s="117" t="s">
        <v>430</v>
      </c>
      <c r="E113" s="118"/>
      <c r="F113" s="119"/>
    </row>
    <row r="114" spans="1:6" ht="12.75">
      <c r="A114" s="175">
        <v>99</v>
      </c>
      <c r="B114" s="120" t="s">
        <v>35</v>
      </c>
      <c r="C114" s="117"/>
      <c r="D114" s="117" t="s">
        <v>430</v>
      </c>
      <c r="E114" s="118"/>
      <c r="F114" s="119"/>
    </row>
    <row r="115" spans="1:6" ht="12.75">
      <c r="A115" s="175">
        <v>100</v>
      </c>
      <c r="B115" s="129" t="s">
        <v>75</v>
      </c>
      <c r="C115" s="117"/>
      <c r="D115" s="117" t="s">
        <v>430</v>
      </c>
      <c r="E115" s="118"/>
      <c r="F115" s="119"/>
    </row>
    <row r="116" spans="1:6" ht="12.75">
      <c r="A116" s="175">
        <v>101</v>
      </c>
      <c r="B116" s="106" t="s">
        <v>546</v>
      </c>
      <c r="C116" s="117"/>
      <c r="D116" s="117" t="s">
        <v>430</v>
      </c>
      <c r="E116" s="118"/>
      <c r="F116" s="119"/>
    </row>
    <row r="117" spans="1:6" ht="12.75">
      <c r="A117" s="175">
        <v>102</v>
      </c>
      <c r="B117" s="106" t="s">
        <v>76</v>
      </c>
      <c r="C117" s="117"/>
      <c r="D117" s="117" t="s">
        <v>430</v>
      </c>
      <c r="E117" s="118"/>
      <c r="F117" s="119"/>
    </row>
    <row r="118" spans="1:6" ht="12.75">
      <c r="A118" s="175">
        <v>103</v>
      </c>
      <c r="B118" s="106" t="s">
        <v>600</v>
      </c>
      <c r="C118" s="117"/>
      <c r="D118" s="117" t="s">
        <v>430</v>
      </c>
      <c r="E118" s="118"/>
      <c r="F118" s="119"/>
    </row>
    <row r="119" spans="1:6" ht="12.75">
      <c r="A119" s="175">
        <v>104</v>
      </c>
      <c r="B119" s="106" t="s">
        <v>333</v>
      </c>
      <c r="C119" s="117"/>
      <c r="D119" s="117" t="s">
        <v>430</v>
      </c>
      <c r="E119" s="118"/>
      <c r="F119" s="119"/>
    </row>
    <row r="120" spans="1:6" ht="12.75">
      <c r="A120" s="175">
        <v>105</v>
      </c>
      <c r="B120" s="120" t="s">
        <v>129</v>
      </c>
      <c r="C120" s="117"/>
      <c r="D120" s="117" t="s">
        <v>430</v>
      </c>
      <c r="E120" s="118"/>
      <c r="F120" s="119"/>
    </row>
    <row r="121" spans="1:6" ht="12.75">
      <c r="A121" s="175">
        <v>106</v>
      </c>
      <c r="B121" s="120" t="s">
        <v>601</v>
      </c>
      <c r="C121" s="117"/>
      <c r="D121" s="117" t="s">
        <v>430</v>
      </c>
      <c r="E121" s="118"/>
      <c r="F121" s="119"/>
    </row>
    <row r="122" spans="1:6" ht="12.75">
      <c r="A122" s="175">
        <v>107</v>
      </c>
      <c r="B122" s="120" t="s">
        <v>77</v>
      </c>
      <c r="C122" s="117"/>
      <c r="D122" s="117" t="s">
        <v>430</v>
      </c>
      <c r="E122" s="118"/>
      <c r="F122" s="119"/>
    </row>
    <row r="123" spans="1:6" ht="12.75">
      <c r="A123" s="175">
        <v>108</v>
      </c>
      <c r="B123" s="120" t="s">
        <v>78</v>
      </c>
      <c r="C123" s="117"/>
      <c r="D123" s="117" t="s">
        <v>430</v>
      </c>
      <c r="E123" s="118"/>
      <c r="F123" s="119"/>
    </row>
    <row r="124" spans="1:6" ht="12.75">
      <c r="A124" s="175">
        <v>109</v>
      </c>
      <c r="B124" s="106" t="s">
        <v>79</v>
      </c>
      <c r="C124" s="117"/>
      <c r="D124" s="117" t="s">
        <v>430</v>
      </c>
      <c r="E124" s="118"/>
      <c r="F124" s="119"/>
    </row>
    <row r="125" spans="1:6" ht="12.75">
      <c r="A125" s="175">
        <v>110</v>
      </c>
      <c r="B125" s="106" t="s">
        <v>80</v>
      </c>
      <c r="C125" s="117"/>
      <c r="D125" s="117" t="s">
        <v>430</v>
      </c>
      <c r="E125" s="118"/>
      <c r="F125" s="119"/>
    </row>
    <row r="126" spans="1:6" ht="12.75">
      <c r="A126" s="175">
        <v>111</v>
      </c>
      <c r="B126" s="106" t="s">
        <v>81</v>
      </c>
      <c r="C126" s="117"/>
      <c r="D126" s="117" t="s">
        <v>430</v>
      </c>
      <c r="E126" s="118"/>
      <c r="F126" s="119"/>
    </row>
    <row r="127" spans="1:6" ht="12.75">
      <c r="A127" s="175">
        <v>112</v>
      </c>
      <c r="B127" s="106" t="s">
        <v>82</v>
      </c>
      <c r="C127" s="117"/>
      <c r="D127" s="117" t="s">
        <v>430</v>
      </c>
      <c r="E127" s="118"/>
      <c r="F127" s="119"/>
    </row>
    <row r="128" spans="1:6" ht="12.75">
      <c r="A128" s="175">
        <v>113</v>
      </c>
      <c r="B128" s="120" t="s">
        <v>547</v>
      </c>
      <c r="C128" s="117"/>
      <c r="D128" s="117" t="s">
        <v>430</v>
      </c>
      <c r="E128" s="118"/>
      <c r="F128" s="119"/>
    </row>
    <row r="129" spans="1:6" ht="12.75">
      <c r="A129" s="175">
        <v>114</v>
      </c>
      <c r="B129" s="106" t="s">
        <v>83</v>
      </c>
      <c r="C129" s="117"/>
      <c r="D129" s="117" t="s">
        <v>430</v>
      </c>
      <c r="E129" s="118"/>
      <c r="F129" s="119"/>
    </row>
    <row r="130" spans="1:6" ht="12.75">
      <c r="A130" s="175">
        <v>115</v>
      </c>
      <c r="B130" s="106" t="s">
        <v>84</v>
      </c>
      <c r="C130" s="117"/>
      <c r="D130" s="117" t="s">
        <v>430</v>
      </c>
      <c r="E130" s="118"/>
      <c r="F130" s="119"/>
    </row>
    <row r="131" spans="1:6" ht="12.75">
      <c r="A131" s="175">
        <v>116</v>
      </c>
      <c r="B131" s="106" t="s">
        <v>602</v>
      </c>
      <c r="C131" s="117"/>
      <c r="D131" s="117" t="s">
        <v>430</v>
      </c>
      <c r="E131" s="118"/>
      <c r="F131" s="119"/>
    </row>
    <row r="132" spans="1:6" ht="12.75">
      <c r="A132" s="175">
        <v>117</v>
      </c>
      <c r="B132" s="106" t="s">
        <v>603</v>
      </c>
      <c r="C132" s="117"/>
      <c r="D132" s="117" t="s">
        <v>430</v>
      </c>
      <c r="E132" s="118"/>
      <c r="F132" s="119"/>
    </row>
    <row r="133" spans="1:6" ht="12.75">
      <c r="A133" s="175">
        <v>118</v>
      </c>
      <c r="B133" s="129" t="s">
        <v>363</v>
      </c>
      <c r="C133" s="117"/>
      <c r="D133" s="117" t="s">
        <v>430</v>
      </c>
      <c r="E133" s="118"/>
      <c r="F133" s="119"/>
    </row>
    <row r="134" spans="1:6" ht="12.75">
      <c r="A134" s="175">
        <v>119</v>
      </c>
      <c r="B134" s="106" t="s">
        <v>85</v>
      </c>
      <c r="C134" s="117"/>
      <c r="D134" s="117" t="s">
        <v>430</v>
      </c>
      <c r="E134" s="118"/>
      <c r="F134" s="119"/>
    </row>
    <row r="135" spans="1:6" ht="12.75">
      <c r="A135" s="175">
        <v>120</v>
      </c>
      <c r="B135" s="106" t="s">
        <v>86</v>
      </c>
      <c r="C135" s="117"/>
      <c r="D135" s="117" t="s">
        <v>430</v>
      </c>
      <c r="E135" s="125"/>
      <c r="F135" s="119"/>
    </row>
    <row r="136" spans="1:6" ht="12.75">
      <c r="A136" s="175">
        <v>121</v>
      </c>
      <c r="B136" s="106" t="s">
        <v>87</v>
      </c>
      <c r="C136" s="117"/>
      <c r="D136" s="117" t="s">
        <v>430</v>
      </c>
      <c r="E136" s="118"/>
      <c r="F136" s="119"/>
    </row>
    <row r="137" spans="1:6" ht="12.75">
      <c r="A137" s="175">
        <v>122</v>
      </c>
      <c r="B137" s="106" t="s">
        <v>88</v>
      </c>
      <c r="C137" s="117"/>
      <c r="D137" s="117" t="s">
        <v>430</v>
      </c>
      <c r="E137" s="118"/>
      <c r="F137" s="119"/>
    </row>
    <row r="138" spans="1:6" ht="12.75">
      <c r="A138" s="175">
        <v>123</v>
      </c>
      <c r="B138" s="120" t="s">
        <v>89</v>
      </c>
      <c r="C138" s="117"/>
      <c r="D138" s="117" t="s">
        <v>430</v>
      </c>
      <c r="E138" s="118"/>
      <c r="F138" s="119"/>
    </row>
    <row r="139" spans="1:6" ht="12.75">
      <c r="A139" s="175">
        <v>124</v>
      </c>
      <c r="B139" s="106" t="s">
        <v>524</v>
      </c>
      <c r="C139" s="117"/>
      <c r="D139" s="117" t="s">
        <v>430</v>
      </c>
      <c r="E139" s="118"/>
      <c r="F139" s="119"/>
    </row>
    <row r="140" spans="1:6" ht="12.75">
      <c r="A140" s="175">
        <v>125</v>
      </c>
      <c r="B140" s="106" t="s">
        <v>90</v>
      </c>
      <c r="C140" s="117"/>
      <c r="D140" s="117" t="s">
        <v>430</v>
      </c>
      <c r="E140" s="125"/>
      <c r="F140" s="119"/>
    </row>
    <row r="141" spans="1:6" ht="12.75">
      <c r="A141" s="175">
        <v>126</v>
      </c>
      <c r="B141" s="106" t="s">
        <v>529</v>
      </c>
      <c r="C141" s="117"/>
      <c r="D141" s="117" t="s">
        <v>430</v>
      </c>
      <c r="E141" s="118"/>
      <c r="F141" s="119"/>
    </row>
    <row r="142" spans="1:6" ht="12.75">
      <c r="A142" s="175">
        <v>127</v>
      </c>
      <c r="B142" s="120" t="s">
        <v>531</v>
      </c>
      <c r="C142" s="117"/>
      <c r="D142" s="126" t="s">
        <v>511</v>
      </c>
      <c r="E142" s="118">
        <v>0</v>
      </c>
      <c r="F142" s="119"/>
    </row>
    <row r="143" spans="1:6" ht="12.75">
      <c r="A143" s="175">
        <v>128</v>
      </c>
      <c r="B143" s="120" t="s">
        <v>141</v>
      </c>
      <c r="C143" s="117"/>
      <c r="D143" s="126" t="s">
        <v>511</v>
      </c>
      <c r="E143" s="118">
        <v>0</v>
      </c>
      <c r="F143" s="119"/>
    </row>
    <row r="144" spans="1:6" ht="12.75">
      <c r="A144" s="175">
        <v>129</v>
      </c>
      <c r="B144" s="120" t="s">
        <v>532</v>
      </c>
      <c r="C144" s="117"/>
      <c r="D144" s="117" t="s">
        <v>430</v>
      </c>
      <c r="E144" s="118"/>
      <c r="F144" s="119"/>
    </row>
    <row r="145" spans="1:6" ht="12.75">
      <c r="A145" s="175">
        <v>130</v>
      </c>
      <c r="B145" s="120" t="s">
        <v>530</v>
      </c>
      <c r="C145" s="117"/>
      <c r="D145" s="117" t="s">
        <v>430</v>
      </c>
      <c r="E145" s="118"/>
      <c r="F145" s="119"/>
    </row>
    <row r="146" spans="1:6" ht="12.75">
      <c r="A146" s="175">
        <v>131</v>
      </c>
      <c r="B146" s="106" t="s">
        <v>91</v>
      </c>
      <c r="C146" s="117"/>
      <c r="D146" s="117" t="s">
        <v>430</v>
      </c>
      <c r="E146" s="118"/>
      <c r="F146" s="119"/>
    </row>
    <row r="147" spans="1:6" ht="12.75">
      <c r="A147" s="175">
        <v>132</v>
      </c>
      <c r="B147" s="106" t="s">
        <v>92</v>
      </c>
      <c r="C147" s="117"/>
      <c r="D147" s="117" t="s">
        <v>430</v>
      </c>
      <c r="E147" s="118"/>
      <c r="F147" s="119"/>
    </row>
    <row r="148" spans="1:6" ht="12.75">
      <c r="A148" s="175">
        <v>133</v>
      </c>
      <c r="B148" s="106" t="s">
        <v>93</v>
      </c>
      <c r="C148" s="117"/>
      <c r="D148" s="117" t="s">
        <v>430</v>
      </c>
      <c r="E148" s="118"/>
      <c r="F148" s="119"/>
    </row>
    <row r="149" spans="1:6" ht="12.75">
      <c r="A149" s="175">
        <v>134</v>
      </c>
      <c r="B149" s="120" t="s">
        <v>94</v>
      </c>
      <c r="C149" s="117"/>
      <c r="D149" s="117" t="s">
        <v>430</v>
      </c>
      <c r="E149" s="118"/>
      <c r="F149" s="119"/>
    </row>
    <row r="150" spans="1:6" ht="12.75">
      <c r="A150" s="175">
        <v>135</v>
      </c>
      <c r="B150" s="106" t="s">
        <v>95</v>
      </c>
      <c r="C150" s="117"/>
      <c r="D150" s="117" t="s">
        <v>430</v>
      </c>
      <c r="E150" s="118"/>
      <c r="F150" s="119"/>
    </row>
    <row r="151" spans="1:6" ht="12.75">
      <c r="A151" s="175">
        <v>136</v>
      </c>
      <c r="B151" s="106" t="s">
        <v>33</v>
      </c>
      <c r="C151" s="117"/>
      <c r="D151" s="117" t="s">
        <v>430</v>
      </c>
      <c r="E151" s="118"/>
      <c r="F151" s="119"/>
    </row>
    <row r="152" spans="1:6" ht="12.75">
      <c r="A152" s="175">
        <v>137</v>
      </c>
      <c r="B152" s="106" t="s">
        <v>96</v>
      </c>
      <c r="C152" s="117"/>
      <c r="D152" s="117" t="s">
        <v>430</v>
      </c>
      <c r="E152" s="118"/>
      <c r="F152" s="119"/>
    </row>
    <row r="153" spans="1:6" ht="12.75">
      <c r="A153" s="175">
        <v>138</v>
      </c>
      <c r="B153" s="106" t="s">
        <v>97</v>
      </c>
      <c r="C153" s="117"/>
      <c r="D153" s="117" t="s">
        <v>430</v>
      </c>
      <c r="E153" s="118"/>
      <c r="F153" s="119"/>
    </row>
    <row r="154" spans="1:6" ht="12.75">
      <c r="A154" s="175">
        <v>139</v>
      </c>
      <c r="B154" s="120" t="s">
        <v>98</v>
      </c>
      <c r="C154" s="117"/>
      <c r="D154" s="117" t="s">
        <v>430</v>
      </c>
      <c r="E154" s="118"/>
      <c r="F154" s="119"/>
    </row>
    <row r="155" spans="1:6" ht="12.75">
      <c r="A155" s="175">
        <v>140</v>
      </c>
      <c r="B155" s="113" t="s">
        <v>99</v>
      </c>
      <c r="C155" s="117"/>
      <c r="D155" s="117" t="s">
        <v>430</v>
      </c>
      <c r="E155" s="118"/>
      <c r="F155" s="119"/>
    </row>
    <row r="156" spans="1:6" ht="12.75">
      <c r="A156" s="175">
        <v>141</v>
      </c>
      <c r="B156" s="106" t="s">
        <v>528</v>
      </c>
      <c r="C156" s="117"/>
      <c r="D156" s="117" t="s">
        <v>430</v>
      </c>
      <c r="E156" s="118"/>
      <c r="F156" s="119"/>
    </row>
    <row r="157" spans="1:6" ht="12.75">
      <c r="A157" s="175">
        <v>142</v>
      </c>
      <c r="B157" s="106" t="s">
        <v>527</v>
      </c>
      <c r="C157" s="117"/>
      <c r="D157" s="117" t="s">
        <v>430</v>
      </c>
      <c r="E157" s="125"/>
      <c r="F157" s="119"/>
    </row>
    <row r="158" spans="1:6" ht="12.75">
      <c r="A158" s="175">
        <v>143</v>
      </c>
      <c r="B158" s="120" t="s">
        <v>100</v>
      </c>
      <c r="C158" s="117"/>
      <c r="D158" s="117" t="s">
        <v>430</v>
      </c>
      <c r="E158" s="118"/>
      <c r="F158" s="119"/>
    </row>
    <row r="159" spans="1:6" ht="12.75">
      <c r="A159" s="175">
        <v>144</v>
      </c>
      <c r="B159" s="120" t="s">
        <v>101</v>
      </c>
      <c r="C159" s="117"/>
      <c r="D159" s="117" t="s">
        <v>430</v>
      </c>
      <c r="E159" s="118"/>
      <c r="F159" s="119"/>
    </row>
    <row r="160" spans="1:6" ht="12.75">
      <c r="A160" s="175">
        <v>145</v>
      </c>
      <c r="B160" s="120" t="s">
        <v>102</v>
      </c>
      <c r="C160" s="117"/>
      <c r="D160" s="117" t="s">
        <v>430</v>
      </c>
      <c r="E160" s="125"/>
      <c r="F160" s="119"/>
    </row>
    <row r="161" spans="1:6" ht="12.75">
      <c r="A161" s="175">
        <v>146</v>
      </c>
      <c r="B161" s="106" t="s">
        <v>103</v>
      </c>
      <c r="C161" s="117"/>
      <c r="D161" s="117" t="s">
        <v>430</v>
      </c>
      <c r="E161" s="118"/>
      <c r="F161" s="119"/>
    </row>
    <row r="162" spans="1:6" ht="12.75">
      <c r="A162" s="175">
        <v>147</v>
      </c>
      <c r="B162" s="106" t="s">
        <v>104</v>
      </c>
      <c r="C162" s="117"/>
      <c r="D162" s="117" t="s">
        <v>430</v>
      </c>
      <c r="E162" s="118"/>
      <c r="F162" s="119"/>
    </row>
    <row r="163" spans="1:6" ht="12.75">
      <c r="A163" s="175">
        <v>148</v>
      </c>
      <c r="B163" s="124" t="s">
        <v>604</v>
      </c>
      <c r="C163" s="117"/>
      <c r="D163" s="117" t="s">
        <v>430</v>
      </c>
      <c r="E163" s="118"/>
      <c r="F163" s="119"/>
    </row>
    <row r="164" spans="1:6" ht="12.75">
      <c r="A164" s="175">
        <v>149</v>
      </c>
      <c r="B164" s="106" t="s">
        <v>105</v>
      </c>
      <c r="C164" s="117"/>
      <c r="D164" s="117" t="s">
        <v>430</v>
      </c>
      <c r="E164" s="118"/>
      <c r="F164" s="119"/>
    </row>
    <row r="165" spans="1:6" ht="12.75">
      <c r="A165" s="175">
        <v>150</v>
      </c>
      <c r="B165" s="106" t="s">
        <v>106</v>
      </c>
      <c r="C165" s="117"/>
      <c r="D165" s="117" t="s">
        <v>430</v>
      </c>
      <c r="E165" s="118"/>
      <c r="F165" s="119"/>
    </row>
    <row r="166" spans="1:6" ht="12.75">
      <c r="A166" s="175">
        <v>151</v>
      </c>
      <c r="B166" s="106" t="s">
        <v>548</v>
      </c>
      <c r="C166" s="117"/>
      <c r="D166" s="117" t="s">
        <v>430</v>
      </c>
      <c r="E166" s="118"/>
      <c r="F166" s="119"/>
    </row>
    <row r="167" spans="1:6" ht="12.75">
      <c r="A167" s="175">
        <v>152</v>
      </c>
      <c r="B167" s="106" t="s">
        <v>27</v>
      </c>
      <c r="C167" s="117"/>
      <c r="D167" s="117" t="s">
        <v>430</v>
      </c>
      <c r="E167" s="118"/>
      <c r="F167" s="119"/>
    </row>
    <row r="168" spans="1:6" ht="12.75">
      <c r="A168" s="175">
        <v>153</v>
      </c>
      <c r="B168" s="106" t="s">
        <v>107</v>
      </c>
      <c r="C168" s="117"/>
      <c r="D168" s="117" t="s">
        <v>430</v>
      </c>
      <c r="E168" s="118"/>
      <c r="F168" s="119"/>
    </row>
    <row r="169" spans="1:6" ht="12.75">
      <c r="A169" s="175">
        <v>154</v>
      </c>
      <c r="B169" s="120" t="s">
        <v>108</v>
      </c>
      <c r="C169" s="117"/>
      <c r="D169" s="117" t="s">
        <v>430</v>
      </c>
      <c r="E169" s="118"/>
      <c r="F169" s="119"/>
    </row>
    <row r="170" spans="1:6" ht="12.75">
      <c r="A170" s="175">
        <v>155</v>
      </c>
      <c r="B170" s="106" t="s">
        <v>109</v>
      </c>
      <c r="C170" s="117"/>
      <c r="D170" s="117" t="s">
        <v>430</v>
      </c>
      <c r="E170" s="118"/>
      <c r="F170" s="119"/>
    </row>
    <row r="171" spans="1:6" ht="12.75">
      <c r="A171" s="175">
        <v>156</v>
      </c>
      <c r="B171" s="106" t="s">
        <v>605</v>
      </c>
      <c r="C171" s="117"/>
      <c r="D171" s="117" t="s">
        <v>430</v>
      </c>
      <c r="E171" s="118"/>
      <c r="F171" s="119"/>
    </row>
    <row r="172" spans="1:6" ht="12.75">
      <c r="A172" s="175">
        <v>157</v>
      </c>
      <c r="B172" s="106" t="s">
        <v>410</v>
      </c>
      <c r="C172" s="117"/>
      <c r="D172" s="117" t="s">
        <v>430</v>
      </c>
      <c r="E172" s="118"/>
      <c r="F172" s="119"/>
    </row>
    <row r="173" spans="1:6" ht="12.75">
      <c r="A173" s="175">
        <v>158</v>
      </c>
      <c r="B173" s="106" t="s">
        <v>355</v>
      </c>
      <c r="C173" s="117"/>
      <c r="D173" s="117" t="s">
        <v>430</v>
      </c>
      <c r="E173" s="118"/>
      <c r="F173" s="119"/>
    </row>
    <row r="174" spans="1:6" ht="12.75">
      <c r="A174" s="175">
        <v>159</v>
      </c>
      <c r="B174" s="106" t="s">
        <v>533</v>
      </c>
      <c r="C174" s="117"/>
      <c r="D174" s="117" t="s">
        <v>430</v>
      </c>
      <c r="E174" s="118"/>
      <c r="F174" s="119"/>
    </row>
    <row r="175" spans="1:6" ht="12.75">
      <c r="A175" s="175">
        <v>160</v>
      </c>
      <c r="B175" s="106" t="s">
        <v>523</v>
      </c>
      <c r="C175" s="117"/>
      <c r="D175" s="117" t="s">
        <v>430</v>
      </c>
      <c r="E175" s="118"/>
      <c r="F175" s="119"/>
    </row>
    <row r="176" spans="1:6" ht="12.75">
      <c r="A176" s="175">
        <v>161</v>
      </c>
      <c r="B176" s="106" t="s">
        <v>110</v>
      </c>
      <c r="C176" s="117"/>
      <c r="D176" s="117" t="s">
        <v>430</v>
      </c>
      <c r="E176" s="118"/>
      <c r="F176" s="119"/>
    </row>
    <row r="177" spans="1:6" ht="12.75">
      <c r="A177" s="175">
        <v>162</v>
      </c>
      <c r="B177" s="106" t="s">
        <v>111</v>
      </c>
      <c r="C177" s="117"/>
      <c r="D177" s="117" t="s">
        <v>430</v>
      </c>
      <c r="E177" s="118"/>
      <c r="F177" s="119"/>
    </row>
    <row r="178" spans="1:6" ht="12.75">
      <c r="A178" s="175">
        <v>163</v>
      </c>
      <c r="B178" s="106" t="s">
        <v>112</v>
      </c>
      <c r="C178" s="130"/>
      <c r="D178" s="117" t="s">
        <v>430</v>
      </c>
      <c r="E178" s="118"/>
      <c r="F178" s="119"/>
    </row>
    <row r="179" spans="1:6" ht="12.75">
      <c r="A179" s="175">
        <v>164</v>
      </c>
      <c r="B179" s="106" t="s">
        <v>549</v>
      </c>
      <c r="C179" s="117"/>
      <c r="D179" s="117" t="s">
        <v>430</v>
      </c>
      <c r="E179" s="118"/>
      <c r="F179" s="119"/>
    </row>
    <row r="180" spans="1:6" ht="12.75">
      <c r="A180" s="175">
        <v>165</v>
      </c>
      <c r="B180" s="120" t="s">
        <v>358</v>
      </c>
      <c r="C180" s="117"/>
      <c r="D180" s="117" t="s">
        <v>430</v>
      </c>
      <c r="E180" s="118"/>
      <c r="F180" s="119"/>
    </row>
    <row r="181" spans="1:6" ht="12.75">
      <c r="A181" s="175">
        <v>166</v>
      </c>
      <c r="B181" s="106" t="s">
        <v>113</v>
      </c>
      <c r="C181" s="117"/>
      <c r="D181" s="117" t="s">
        <v>430</v>
      </c>
      <c r="E181" s="118"/>
      <c r="F181" s="119"/>
    </row>
    <row r="182" spans="1:6" ht="12.75">
      <c r="A182" s="175">
        <v>167</v>
      </c>
      <c r="B182" s="120" t="s">
        <v>114</v>
      </c>
      <c r="C182" s="117"/>
      <c r="D182" s="117" t="s">
        <v>430</v>
      </c>
      <c r="E182" s="118"/>
      <c r="F182" s="119"/>
    </row>
    <row r="183" spans="1:6" ht="12.75">
      <c r="A183" s="175">
        <v>168</v>
      </c>
      <c r="B183" s="120" t="s">
        <v>115</v>
      </c>
      <c r="C183" s="117"/>
      <c r="D183" s="117" t="s">
        <v>430</v>
      </c>
      <c r="E183" s="118"/>
      <c r="F183" s="119"/>
    </row>
    <row r="184" spans="1:6" ht="12.75">
      <c r="A184" s="175">
        <v>169</v>
      </c>
      <c r="B184" s="120" t="s">
        <v>359</v>
      </c>
      <c r="C184" s="131"/>
      <c r="D184" s="117" t="s">
        <v>430</v>
      </c>
      <c r="E184" s="118"/>
      <c r="F184" s="119"/>
    </row>
    <row r="185" spans="1:6" ht="12.75">
      <c r="A185" s="175">
        <v>170</v>
      </c>
      <c r="B185" s="106" t="s">
        <v>352</v>
      </c>
      <c r="C185" s="117"/>
      <c r="D185" s="117" t="s">
        <v>430</v>
      </c>
      <c r="E185" s="118"/>
      <c r="F185" s="119"/>
    </row>
    <row r="186" spans="1:6" ht="12.75">
      <c r="A186" s="175">
        <v>171</v>
      </c>
      <c r="B186" s="106" t="s">
        <v>360</v>
      </c>
      <c r="C186" s="117"/>
      <c r="D186" s="117" t="s">
        <v>430</v>
      </c>
      <c r="E186" s="118"/>
      <c r="F186" s="119"/>
    </row>
    <row r="187" spans="1:6" ht="12.75">
      <c r="A187" s="175">
        <v>172</v>
      </c>
      <c r="B187" s="106" t="s">
        <v>116</v>
      </c>
      <c r="C187" s="117"/>
      <c r="D187" s="117" t="s">
        <v>430</v>
      </c>
      <c r="E187" s="118"/>
      <c r="F187" s="119"/>
    </row>
    <row r="188" spans="1:6" ht="12.75">
      <c r="A188" s="175">
        <v>173</v>
      </c>
      <c r="B188" s="106" t="s">
        <v>361</v>
      </c>
      <c r="C188" s="117"/>
      <c r="D188" s="117" t="s">
        <v>430</v>
      </c>
      <c r="E188" s="118"/>
      <c r="F188" s="119"/>
    </row>
    <row r="189" spans="1:6" ht="12.75">
      <c r="A189" s="175">
        <v>174</v>
      </c>
      <c r="B189" s="106" t="s">
        <v>550</v>
      </c>
      <c r="C189" s="117"/>
      <c r="D189" s="117" t="s">
        <v>430</v>
      </c>
      <c r="E189" s="118"/>
      <c r="F189" s="119"/>
    </row>
    <row r="190" spans="1:6" ht="12.75">
      <c r="A190" s="175">
        <v>175</v>
      </c>
      <c r="B190" s="120" t="s">
        <v>117</v>
      </c>
      <c r="C190" s="117"/>
      <c r="D190" s="117" t="s">
        <v>430</v>
      </c>
      <c r="E190" s="118"/>
      <c r="F190" s="119"/>
    </row>
    <row r="191" spans="1:6" ht="12.75">
      <c r="A191" s="175">
        <v>176</v>
      </c>
      <c r="B191" s="106" t="s">
        <v>518</v>
      </c>
      <c r="C191" s="117"/>
      <c r="D191" s="126" t="s">
        <v>511</v>
      </c>
      <c r="E191" s="118"/>
      <c r="F191" s="119">
        <v>0</v>
      </c>
    </row>
    <row r="192" spans="1:6" ht="12.75">
      <c r="A192" s="175">
        <v>177</v>
      </c>
      <c r="B192" s="106" t="s">
        <v>353</v>
      </c>
      <c r="C192" s="117"/>
      <c r="D192" s="117" t="s">
        <v>430</v>
      </c>
      <c r="E192" s="118"/>
      <c r="F192" s="119"/>
    </row>
    <row r="193" spans="1:6" ht="12.75">
      <c r="A193" s="175">
        <v>178</v>
      </c>
      <c r="B193" s="120" t="s">
        <v>343</v>
      </c>
      <c r="C193" s="117"/>
      <c r="D193" s="117" t="s">
        <v>430</v>
      </c>
      <c r="E193" s="118"/>
      <c r="F193" s="119"/>
    </row>
    <row r="194" spans="1:6" ht="12.75">
      <c r="A194" s="175">
        <v>179</v>
      </c>
      <c r="B194" s="120" t="s">
        <v>344</v>
      </c>
      <c r="C194" s="117"/>
      <c r="D194" s="117" t="s">
        <v>430</v>
      </c>
      <c r="E194" s="118"/>
      <c r="F194" s="119"/>
    </row>
    <row r="195" spans="1:6" ht="12.75">
      <c r="A195" s="175">
        <v>180</v>
      </c>
      <c r="B195" s="106" t="s">
        <v>207</v>
      </c>
      <c r="C195" s="117"/>
      <c r="D195" s="117" t="s">
        <v>430</v>
      </c>
      <c r="E195" s="118"/>
      <c r="F195" s="119"/>
    </row>
    <row r="196" spans="1:6" ht="12.75">
      <c r="A196" s="175">
        <v>181</v>
      </c>
      <c r="B196" s="120" t="s">
        <v>345</v>
      </c>
      <c r="C196" s="117"/>
      <c r="D196" s="117" t="s">
        <v>430</v>
      </c>
      <c r="E196" s="118"/>
      <c r="F196" s="119"/>
    </row>
    <row r="197" spans="1:6" ht="12.75">
      <c r="A197" s="175">
        <v>182</v>
      </c>
      <c r="B197" s="120" t="s">
        <v>346</v>
      </c>
      <c r="C197" s="117"/>
      <c r="D197" s="117" t="s">
        <v>430</v>
      </c>
      <c r="E197" s="118"/>
      <c r="F197" s="119"/>
    </row>
    <row r="198" spans="1:6" ht="12.75">
      <c r="A198" s="175">
        <v>183</v>
      </c>
      <c r="B198" s="120" t="s">
        <v>347</v>
      </c>
      <c r="C198" s="117"/>
      <c r="D198" s="117" t="s">
        <v>430</v>
      </c>
      <c r="E198" s="118"/>
      <c r="F198" s="119"/>
    </row>
    <row r="199" spans="1:6" ht="12.75">
      <c r="A199" s="175">
        <v>184</v>
      </c>
      <c r="B199" s="106" t="s">
        <v>0</v>
      </c>
      <c r="C199" s="117"/>
      <c r="D199" s="117" t="s">
        <v>430</v>
      </c>
      <c r="E199" s="118"/>
      <c r="F199" s="119"/>
    </row>
    <row r="200" spans="1:6" ht="12.75">
      <c r="A200" s="175">
        <v>185</v>
      </c>
      <c r="B200" s="106" t="s">
        <v>29</v>
      </c>
      <c r="C200" s="117"/>
      <c r="D200" s="117" t="s">
        <v>430</v>
      </c>
      <c r="E200" s="118"/>
      <c r="F200" s="119"/>
    </row>
    <row r="201" spans="1:6" ht="12.75">
      <c r="A201" s="175">
        <v>186</v>
      </c>
      <c r="B201" s="132" t="s">
        <v>1</v>
      </c>
      <c r="C201" s="133"/>
      <c r="D201" s="133" t="s">
        <v>430</v>
      </c>
      <c r="E201" s="134"/>
      <c r="F201" s="135"/>
    </row>
    <row r="202" spans="1:6" ht="12.75">
      <c r="A202" s="175">
        <v>187</v>
      </c>
      <c r="B202" s="120" t="s">
        <v>2</v>
      </c>
      <c r="C202" s="117"/>
      <c r="D202" s="117" t="s">
        <v>430</v>
      </c>
      <c r="E202" s="118"/>
      <c r="F202" s="136"/>
    </row>
    <row r="203" spans="1:6" ht="12.75">
      <c r="A203" s="175">
        <v>188</v>
      </c>
      <c r="B203" s="120" t="s">
        <v>343</v>
      </c>
      <c r="C203" s="117"/>
      <c r="D203" s="117" t="s">
        <v>430</v>
      </c>
      <c r="E203" s="118"/>
      <c r="F203" s="119"/>
    </row>
    <row r="204" spans="1:6" ht="12.75">
      <c r="A204" s="175">
        <v>189</v>
      </c>
      <c r="B204" s="120" t="s">
        <v>344</v>
      </c>
      <c r="C204" s="117"/>
      <c r="D204" s="117" t="s">
        <v>430</v>
      </c>
      <c r="E204" s="118"/>
      <c r="F204" s="119"/>
    </row>
    <row r="205" spans="1:6" ht="12.75">
      <c r="A205" s="175">
        <v>190</v>
      </c>
      <c r="B205" s="106" t="s">
        <v>207</v>
      </c>
      <c r="C205" s="117"/>
      <c r="D205" s="117" t="s">
        <v>430</v>
      </c>
      <c r="E205" s="118"/>
      <c r="F205" s="119"/>
    </row>
    <row r="206" spans="1:6" ht="12.75">
      <c r="A206" s="175">
        <v>191</v>
      </c>
      <c r="B206" s="120" t="s">
        <v>345</v>
      </c>
      <c r="C206" s="117"/>
      <c r="D206" s="117" t="s">
        <v>430</v>
      </c>
      <c r="E206" s="118"/>
      <c r="F206" s="119"/>
    </row>
    <row r="207" spans="1:6" ht="12.75">
      <c r="A207" s="175">
        <v>192</v>
      </c>
      <c r="B207" s="120" t="s">
        <v>346</v>
      </c>
      <c r="C207" s="117"/>
      <c r="D207" s="117" t="s">
        <v>430</v>
      </c>
      <c r="E207" s="118"/>
      <c r="F207" s="119"/>
    </row>
    <row r="208" spans="1:6" ht="12.75">
      <c r="A208" s="175">
        <v>193</v>
      </c>
      <c r="B208" s="120" t="s">
        <v>347</v>
      </c>
      <c r="C208" s="117"/>
      <c r="D208" s="117" t="s">
        <v>430</v>
      </c>
      <c r="E208" s="118"/>
      <c r="F208" s="119"/>
    </row>
    <row r="209" spans="1:6" ht="12.75">
      <c r="A209" s="175">
        <v>194</v>
      </c>
      <c r="B209" s="106" t="s">
        <v>0</v>
      </c>
      <c r="C209" s="117"/>
      <c r="D209" s="117" t="s">
        <v>430</v>
      </c>
      <c r="E209" s="118"/>
      <c r="F209" s="119"/>
    </row>
    <row r="210" spans="1:6" ht="12.75">
      <c r="A210" s="175">
        <v>195</v>
      </c>
      <c r="B210" s="106" t="s">
        <v>29</v>
      </c>
      <c r="C210" s="117"/>
      <c r="D210" s="117" t="s">
        <v>430</v>
      </c>
      <c r="E210" s="118"/>
      <c r="F210" s="119"/>
    </row>
    <row r="211" spans="1:6" ht="12.75">
      <c r="A211" s="175">
        <v>196</v>
      </c>
      <c r="B211" s="120" t="s">
        <v>1</v>
      </c>
      <c r="C211" s="117"/>
      <c r="D211" s="117" t="s">
        <v>430</v>
      </c>
      <c r="E211" s="118"/>
      <c r="F211" s="119"/>
    </row>
    <row r="212" spans="1:6" ht="13.5" thickBot="1">
      <c r="A212" s="175">
        <v>197</v>
      </c>
      <c r="B212" s="178" t="s">
        <v>2</v>
      </c>
      <c r="C212" s="179"/>
      <c r="D212" s="179" t="s">
        <v>430</v>
      </c>
      <c r="E212" s="180"/>
      <c r="F212" s="181"/>
    </row>
    <row r="213" spans="1:6" ht="13.5" thickBot="1">
      <c r="A213" s="319" t="s">
        <v>3</v>
      </c>
      <c r="B213" s="320"/>
      <c r="C213" s="320"/>
      <c r="D213" s="321"/>
      <c r="E213" s="182"/>
      <c r="F213" s="183"/>
    </row>
    <row r="214" spans="1:6" ht="12.75">
      <c r="A214" s="77"/>
      <c r="B214" s="77"/>
      <c r="C214" s="77"/>
      <c r="D214" s="77"/>
      <c r="E214" s="137"/>
      <c r="F214" s="138"/>
    </row>
    <row r="215" spans="1:6" ht="12.75" customHeight="1">
      <c r="A215" s="312" t="s">
        <v>606</v>
      </c>
      <c r="B215" s="312"/>
      <c r="C215" s="312"/>
      <c r="D215" s="312"/>
      <c r="E215" s="139"/>
      <c r="F215" s="140"/>
    </row>
    <row r="216" spans="1:6" ht="13.5" customHeight="1">
      <c r="A216" s="141" t="s">
        <v>607</v>
      </c>
      <c r="B216" s="141"/>
      <c r="C216" s="141"/>
      <c r="D216" s="141"/>
      <c r="E216" s="139"/>
      <c r="F216" s="140"/>
    </row>
    <row r="217" spans="1:6" ht="12.75">
      <c r="A217" s="312" t="s">
        <v>608</v>
      </c>
      <c r="B217" s="312"/>
      <c r="C217" s="312"/>
      <c r="D217" s="312"/>
      <c r="E217" s="139"/>
      <c r="F217" s="140"/>
    </row>
    <row r="218" spans="1:6" ht="12.75">
      <c r="A218" s="313" t="s">
        <v>609</v>
      </c>
      <c r="B218" s="314"/>
      <c r="C218" s="314"/>
      <c r="D218" s="314"/>
      <c r="E218" s="314"/>
      <c r="F218" s="314"/>
    </row>
    <row r="219" spans="1:6" ht="12.75">
      <c r="A219" s="77"/>
      <c r="B219" s="77"/>
      <c r="C219" s="77"/>
      <c r="D219" s="77"/>
      <c r="E219" s="137"/>
      <c r="F219" s="138"/>
    </row>
    <row r="220" spans="2:6" ht="12.75">
      <c r="B220" s="143"/>
      <c r="C220" s="144"/>
      <c r="D220" s="143"/>
      <c r="E220" s="137"/>
      <c r="F220" s="138" t="s">
        <v>642</v>
      </c>
    </row>
    <row r="221" spans="2:6" ht="15.75">
      <c r="B221" s="73"/>
      <c r="C221" s="60"/>
      <c r="D221" s="73"/>
      <c r="E221" s="145"/>
      <c r="F221" s="143"/>
    </row>
    <row r="222" spans="2:6" ht="15.75">
      <c r="B222" s="73"/>
      <c r="C222" s="60"/>
      <c r="D222" s="73"/>
      <c r="E222" s="145"/>
      <c r="F222" s="75"/>
    </row>
    <row r="223" spans="2:6" ht="12.75">
      <c r="B223" s="60"/>
      <c r="C223" s="60"/>
      <c r="D223" s="78"/>
      <c r="E223" s="146"/>
      <c r="F223" s="60"/>
    </row>
  </sheetData>
  <sheetProtection/>
  <mergeCells count="7">
    <mergeCell ref="A215:D215"/>
    <mergeCell ref="A217:D217"/>
    <mergeCell ref="A218:F218"/>
    <mergeCell ref="A6:F6"/>
    <mergeCell ref="A5:F5"/>
    <mergeCell ref="F12:F14"/>
    <mergeCell ref="A213:D213"/>
  </mergeCells>
  <printOptions/>
  <pageMargins left="0.5511811023622047" right="0.35433070866141736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6"/>
  <sheetViews>
    <sheetView zoomScale="130" zoomScaleNormal="130" zoomScalePageLayoutView="0" workbookViewId="0" topLeftCell="A183">
      <selection activeCell="G28" sqref="G28"/>
    </sheetView>
  </sheetViews>
  <sheetFormatPr defaultColWidth="9.140625" defaultRowHeight="12.75"/>
  <cols>
    <col min="1" max="1" width="4.00390625" style="142" customWidth="1"/>
    <col min="2" max="2" width="33.8515625" style="142" customWidth="1"/>
    <col min="3" max="3" width="15.140625" style="142" customWidth="1"/>
    <col min="4" max="4" width="10.00390625" style="142" customWidth="1"/>
    <col min="5" max="5" width="13.421875" style="142" customWidth="1"/>
    <col min="6" max="6" width="10.8515625" style="142" customWidth="1"/>
    <col min="7" max="7" width="14.00390625" style="142" customWidth="1"/>
    <col min="8" max="16384" width="9.140625" style="142" customWidth="1"/>
  </cols>
  <sheetData>
    <row r="1" spans="2:5" ht="15">
      <c r="B1" s="302" t="s">
        <v>642</v>
      </c>
      <c r="E1" s="303" t="s">
        <v>646</v>
      </c>
    </row>
    <row r="2" spans="1:6" s="150" customFormat="1" ht="15.75">
      <c r="A2" s="148"/>
      <c r="B2" s="322"/>
      <c r="C2" s="322"/>
      <c r="D2" s="322"/>
      <c r="E2" s="322"/>
      <c r="F2" s="149"/>
    </row>
    <row r="3" spans="1:6" s="150" customFormat="1" ht="15.75">
      <c r="A3" s="151"/>
      <c r="B3" s="151" t="s">
        <v>44</v>
      </c>
      <c r="C3" s="152"/>
      <c r="D3" s="153"/>
      <c r="E3" s="184"/>
      <c r="F3" s="149"/>
    </row>
    <row r="4" spans="1:6" s="150" customFormat="1" ht="15.75">
      <c r="A4" s="153"/>
      <c r="B4" s="153" t="s">
        <v>610</v>
      </c>
      <c r="C4" s="153"/>
      <c r="D4" s="153"/>
      <c r="E4" s="153"/>
      <c r="F4" s="153"/>
    </row>
    <row r="5" spans="1:6" s="150" customFormat="1" ht="15.75">
      <c r="A5" s="153"/>
      <c r="B5" s="153" t="s">
        <v>534</v>
      </c>
      <c r="C5" s="153"/>
      <c r="D5" s="153"/>
      <c r="E5" s="153"/>
      <c r="F5" s="149"/>
    </row>
    <row r="6" spans="3:6" ht="13.5" thickBot="1">
      <c r="C6" s="102" t="s">
        <v>611</v>
      </c>
      <c r="E6" s="80"/>
      <c r="F6" s="80"/>
    </row>
    <row r="7" spans="1:6" ht="12.75" customHeight="1">
      <c r="A7" s="159" t="s">
        <v>417</v>
      </c>
      <c r="B7" s="160" t="s">
        <v>418</v>
      </c>
      <c r="C7" s="161" t="s">
        <v>419</v>
      </c>
      <c r="D7" s="160" t="s">
        <v>420</v>
      </c>
      <c r="E7" s="185" t="s">
        <v>421</v>
      </c>
      <c r="F7" s="316" t="s">
        <v>476</v>
      </c>
    </row>
    <row r="8" spans="1:6" ht="12.75">
      <c r="A8" s="163" t="s">
        <v>423</v>
      </c>
      <c r="B8" s="143"/>
      <c r="C8" s="164"/>
      <c r="D8" s="102"/>
      <c r="E8" s="186" t="s">
        <v>424</v>
      </c>
      <c r="F8" s="317"/>
    </row>
    <row r="9" spans="1:6" ht="13.5" thickBot="1">
      <c r="A9" s="163"/>
      <c r="B9" s="143"/>
      <c r="C9" s="187"/>
      <c r="D9" s="102"/>
      <c r="E9" s="186" t="s">
        <v>426</v>
      </c>
      <c r="F9" s="317"/>
    </row>
    <row r="10" spans="1:6" ht="13.5" thickBot="1">
      <c r="A10" s="85">
        <v>0</v>
      </c>
      <c r="B10" s="188">
        <v>1</v>
      </c>
      <c r="C10" s="189" t="s">
        <v>428</v>
      </c>
      <c r="D10" s="190">
        <v>3</v>
      </c>
      <c r="E10" s="189" t="s">
        <v>429</v>
      </c>
      <c r="F10" s="191">
        <v>5</v>
      </c>
    </row>
    <row r="11" spans="1:6" ht="12.75">
      <c r="A11" s="174">
        <v>1</v>
      </c>
      <c r="B11" s="109" t="s">
        <v>31</v>
      </c>
      <c r="C11" s="110"/>
      <c r="D11" s="110" t="s">
        <v>430</v>
      </c>
      <c r="E11" s="111"/>
      <c r="F11" s="112"/>
    </row>
    <row r="12" spans="1:6" ht="12.75">
      <c r="A12" s="175">
        <v>2</v>
      </c>
      <c r="B12" s="106" t="s">
        <v>17</v>
      </c>
      <c r="C12" s="117"/>
      <c r="D12" s="117" t="s">
        <v>430</v>
      </c>
      <c r="E12" s="115"/>
      <c r="F12" s="116"/>
    </row>
    <row r="13" spans="1:6" ht="12.75">
      <c r="A13" s="175">
        <v>3</v>
      </c>
      <c r="B13" s="106" t="s">
        <v>14</v>
      </c>
      <c r="C13" s="117"/>
      <c r="D13" s="117" t="s">
        <v>430</v>
      </c>
      <c r="E13" s="118"/>
      <c r="F13" s="119"/>
    </row>
    <row r="14" spans="1:6" ht="12.75">
      <c r="A14" s="175">
        <v>4</v>
      </c>
      <c r="B14" s="106" t="s">
        <v>15</v>
      </c>
      <c r="C14" s="117"/>
      <c r="D14" s="117" t="s">
        <v>430</v>
      </c>
      <c r="E14" s="118"/>
      <c r="F14" s="119"/>
    </row>
    <row r="15" spans="1:6" ht="12.75">
      <c r="A15" s="175">
        <v>5</v>
      </c>
      <c r="B15" s="120" t="s">
        <v>431</v>
      </c>
      <c r="C15" s="117"/>
      <c r="D15" s="117" t="s">
        <v>430</v>
      </c>
      <c r="E15" s="118"/>
      <c r="F15" s="119"/>
    </row>
    <row r="16" spans="1:6" ht="12.75">
      <c r="A16" s="175">
        <v>6</v>
      </c>
      <c r="B16" s="120" t="s">
        <v>432</v>
      </c>
      <c r="C16" s="117"/>
      <c r="D16" s="117" t="s">
        <v>430</v>
      </c>
      <c r="E16" s="118"/>
      <c r="F16" s="119"/>
    </row>
    <row r="17" spans="1:6" ht="12.75">
      <c r="A17" s="175">
        <v>7</v>
      </c>
      <c r="B17" s="120" t="s">
        <v>45</v>
      </c>
      <c r="C17" s="117"/>
      <c r="D17" s="117" t="s">
        <v>430</v>
      </c>
      <c r="E17" s="118"/>
      <c r="F17" s="119"/>
    </row>
    <row r="18" spans="1:6" ht="12.75">
      <c r="A18" s="175">
        <v>8</v>
      </c>
      <c r="B18" s="106" t="s">
        <v>46</v>
      </c>
      <c r="C18" s="117"/>
      <c r="D18" s="117" t="s">
        <v>430</v>
      </c>
      <c r="E18" s="118"/>
      <c r="F18" s="119"/>
    </row>
    <row r="19" spans="1:6" ht="12.75">
      <c r="A19" s="175">
        <v>9</v>
      </c>
      <c r="B19" s="120" t="s">
        <v>47</v>
      </c>
      <c r="C19" s="117"/>
      <c r="D19" s="117" t="s">
        <v>430</v>
      </c>
      <c r="E19" s="118"/>
      <c r="F19" s="119"/>
    </row>
    <row r="20" spans="1:6" ht="12.75">
      <c r="A20" s="175">
        <v>10</v>
      </c>
      <c r="B20" s="120" t="s">
        <v>48</v>
      </c>
      <c r="C20" s="117"/>
      <c r="D20" s="117" t="s">
        <v>430</v>
      </c>
      <c r="E20" s="118"/>
      <c r="F20" s="119"/>
    </row>
    <row r="21" spans="1:6" ht="12.75">
      <c r="A21" s="175">
        <v>11</v>
      </c>
      <c r="B21" s="106" t="s">
        <v>377</v>
      </c>
      <c r="C21" s="117"/>
      <c r="D21" s="117" t="s">
        <v>430</v>
      </c>
      <c r="E21" s="118"/>
      <c r="F21" s="119"/>
    </row>
    <row r="22" spans="1:6" ht="12.75">
      <c r="A22" s="175">
        <v>12</v>
      </c>
      <c r="B22" s="106" t="s">
        <v>356</v>
      </c>
      <c r="C22" s="117"/>
      <c r="D22" s="117" t="s">
        <v>430</v>
      </c>
      <c r="E22" s="118"/>
      <c r="F22" s="119"/>
    </row>
    <row r="23" spans="1:6" ht="12.75">
      <c r="A23" s="175">
        <v>13</v>
      </c>
      <c r="B23" s="106" t="s">
        <v>539</v>
      </c>
      <c r="C23" s="117"/>
      <c r="D23" s="117" t="s">
        <v>430</v>
      </c>
      <c r="E23" s="118"/>
      <c r="F23" s="119"/>
    </row>
    <row r="24" spans="1:6" ht="12.75">
      <c r="A24" s="175">
        <v>14</v>
      </c>
      <c r="B24" s="120" t="s">
        <v>457</v>
      </c>
      <c r="C24" s="117"/>
      <c r="D24" s="117" t="s">
        <v>430</v>
      </c>
      <c r="E24" s="118"/>
      <c r="F24" s="119"/>
    </row>
    <row r="25" spans="1:6" ht="12.75">
      <c r="A25" s="175">
        <v>15</v>
      </c>
      <c r="B25" s="106" t="s">
        <v>458</v>
      </c>
      <c r="C25" s="117"/>
      <c r="D25" s="117" t="s">
        <v>430</v>
      </c>
      <c r="E25" s="118"/>
      <c r="F25" s="119"/>
    </row>
    <row r="26" spans="1:6" ht="12.75">
      <c r="A26" s="175">
        <v>16</v>
      </c>
      <c r="B26" s="120" t="s">
        <v>260</v>
      </c>
      <c r="C26" s="117"/>
      <c r="D26" s="117" t="s">
        <v>430</v>
      </c>
      <c r="E26" s="118"/>
      <c r="F26" s="119"/>
    </row>
    <row r="27" spans="1:6" ht="12.75">
      <c r="A27" s="175">
        <v>17</v>
      </c>
      <c r="B27" s="120" t="s">
        <v>49</v>
      </c>
      <c r="C27" s="117"/>
      <c r="D27" s="117" t="s">
        <v>430</v>
      </c>
      <c r="E27" s="118"/>
      <c r="F27" s="119"/>
    </row>
    <row r="28" spans="1:6" ht="12.75">
      <c r="A28" s="175">
        <v>18</v>
      </c>
      <c r="B28" s="120" t="s">
        <v>433</v>
      </c>
      <c r="C28" s="117"/>
      <c r="D28" s="117" t="s">
        <v>430</v>
      </c>
      <c r="E28" s="118"/>
      <c r="F28" s="119"/>
    </row>
    <row r="29" spans="1:6" ht="12.75">
      <c r="A29" s="175">
        <v>19</v>
      </c>
      <c r="B29" s="120" t="s">
        <v>540</v>
      </c>
      <c r="C29" s="117"/>
      <c r="D29" s="117" t="s">
        <v>430</v>
      </c>
      <c r="E29" s="118"/>
      <c r="F29" s="119"/>
    </row>
    <row r="30" spans="1:6" ht="12.75">
      <c r="A30" s="175">
        <v>20</v>
      </c>
      <c r="B30" s="120" t="s">
        <v>435</v>
      </c>
      <c r="C30" s="117"/>
      <c r="D30" s="117" t="s">
        <v>430</v>
      </c>
      <c r="E30" s="118"/>
      <c r="F30" s="119"/>
    </row>
    <row r="31" spans="1:6" ht="12.75">
      <c r="A31" s="175">
        <v>21</v>
      </c>
      <c r="B31" s="120" t="s">
        <v>437</v>
      </c>
      <c r="C31" s="117"/>
      <c r="D31" s="117" t="s">
        <v>430</v>
      </c>
      <c r="E31" s="118"/>
      <c r="F31" s="119"/>
    </row>
    <row r="32" spans="1:6" ht="12.75">
      <c r="A32" s="175">
        <v>22</v>
      </c>
      <c r="B32" s="120" t="s">
        <v>440</v>
      </c>
      <c r="C32" s="117"/>
      <c r="D32" s="117" t="s">
        <v>430</v>
      </c>
      <c r="E32" s="118"/>
      <c r="F32" s="119"/>
    </row>
    <row r="33" spans="1:6" ht="12.75">
      <c r="A33" s="175">
        <v>23</v>
      </c>
      <c r="B33" s="120" t="s">
        <v>442</v>
      </c>
      <c r="C33" s="117"/>
      <c r="D33" s="117" t="s">
        <v>430</v>
      </c>
      <c r="E33" s="118"/>
      <c r="F33" s="119"/>
    </row>
    <row r="34" spans="1:6" ht="12.75">
      <c r="A34" s="175">
        <v>24</v>
      </c>
      <c r="B34" s="120" t="s">
        <v>612</v>
      </c>
      <c r="C34" s="117"/>
      <c r="D34" s="117" t="s">
        <v>430</v>
      </c>
      <c r="E34" s="118"/>
      <c r="F34" s="119"/>
    </row>
    <row r="35" spans="1:6" ht="12.75">
      <c r="A35" s="175">
        <v>25</v>
      </c>
      <c r="B35" s="120" t="s">
        <v>50</v>
      </c>
      <c r="C35" s="117"/>
      <c r="D35" s="117" t="s">
        <v>430</v>
      </c>
      <c r="E35" s="118"/>
      <c r="F35" s="119"/>
    </row>
    <row r="36" spans="1:6" ht="12.75">
      <c r="A36" s="175">
        <v>26</v>
      </c>
      <c r="B36" s="106" t="s">
        <v>537</v>
      </c>
      <c r="C36" s="117"/>
      <c r="D36" s="117" t="s">
        <v>430</v>
      </c>
      <c r="E36" s="118"/>
      <c r="F36" s="119"/>
    </row>
    <row r="37" spans="1:6" ht="12.75">
      <c r="A37" s="175">
        <v>27</v>
      </c>
      <c r="B37" s="120" t="s">
        <v>51</v>
      </c>
      <c r="C37" s="117"/>
      <c r="D37" s="117" t="s">
        <v>430</v>
      </c>
      <c r="E37" s="118"/>
      <c r="F37" s="119"/>
    </row>
    <row r="38" spans="1:6" ht="12.75">
      <c r="A38" s="175">
        <v>28</v>
      </c>
      <c r="B38" s="120" t="s">
        <v>613</v>
      </c>
      <c r="C38" s="192"/>
      <c r="D38" s="117" t="s">
        <v>430</v>
      </c>
      <c r="E38" s="118"/>
      <c r="F38" s="119"/>
    </row>
    <row r="39" spans="1:6" ht="12.75">
      <c r="A39" s="175">
        <v>29</v>
      </c>
      <c r="B39" s="106" t="s">
        <v>52</v>
      </c>
      <c r="C39" s="117"/>
      <c r="D39" s="117" t="s">
        <v>430</v>
      </c>
      <c r="E39" s="118"/>
      <c r="F39" s="119"/>
    </row>
    <row r="40" spans="1:6" ht="12.75">
      <c r="A40" s="175">
        <v>30</v>
      </c>
      <c r="B40" s="106" t="s">
        <v>538</v>
      </c>
      <c r="C40" s="117"/>
      <c r="D40" s="117" t="s">
        <v>430</v>
      </c>
      <c r="E40" s="118"/>
      <c r="F40" s="119"/>
    </row>
    <row r="41" spans="1:6" ht="12.75">
      <c r="A41" s="175">
        <v>31</v>
      </c>
      <c r="B41" s="106" t="s">
        <v>357</v>
      </c>
      <c r="C41" s="117"/>
      <c r="D41" s="117" t="s">
        <v>430</v>
      </c>
      <c r="E41" s="118"/>
      <c r="F41" s="119"/>
    </row>
    <row r="42" spans="1:6" ht="12.75">
      <c r="A42" s="175">
        <v>32</v>
      </c>
      <c r="B42" s="120" t="s">
        <v>53</v>
      </c>
      <c r="C42" s="117"/>
      <c r="D42" s="117" t="s">
        <v>430</v>
      </c>
      <c r="E42" s="118"/>
      <c r="F42" s="119"/>
    </row>
    <row r="43" spans="1:6" ht="12.75">
      <c r="A43" s="175">
        <v>33</v>
      </c>
      <c r="B43" s="120" t="s">
        <v>54</v>
      </c>
      <c r="C43" s="117"/>
      <c r="D43" s="117" t="s">
        <v>430</v>
      </c>
      <c r="E43" s="118"/>
      <c r="F43" s="119"/>
    </row>
    <row r="44" spans="1:6" ht="12.75">
      <c r="A44" s="175">
        <v>34</v>
      </c>
      <c r="B44" s="120" t="s">
        <v>519</v>
      </c>
      <c r="C44" s="117"/>
      <c r="D44" s="117" t="s">
        <v>430</v>
      </c>
      <c r="E44" s="118"/>
      <c r="F44" s="119"/>
    </row>
    <row r="45" spans="1:6" ht="12.75">
      <c r="A45" s="175">
        <v>35</v>
      </c>
      <c r="B45" s="120" t="s">
        <v>55</v>
      </c>
      <c r="C45" s="117"/>
      <c r="D45" s="117" t="s">
        <v>430</v>
      </c>
      <c r="E45" s="118"/>
      <c r="F45" s="119"/>
    </row>
    <row r="46" spans="1:6" ht="12.75">
      <c r="A46" s="175">
        <v>36</v>
      </c>
      <c r="B46" s="120" t="s">
        <v>261</v>
      </c>
      <c r="C46" s="117"/>
      <c r="D46" s="117" t="s">
        <v>430</v>
      </c>
      <c r="E46" s="118"/>
      <c r="F46" s="119"/>
    </row>
    <row r="47" spans="1:6" ht="12.75">
      <c r="A47" s="175">
        <v>37</v>
      </c>
      <c r="B47" s="106" t="s">
        <v>513</v>
      </c>
      <c r="C47" s="117"/>
      <c r="D47" s="117" t="s">
        <v>430</v>
      </c>
      <c r="E47" s="118"/>
      <c r="F47" s="119"/>
    </row>
    <row r="48" spans="1:6" ht="12.75">
      <c r="A48" s="175">
        <v>38</v>
      </c>
      <c r="B48" s="106" t="s">
        <v>378</v>
      </c>
      <c r="C48" s="117"/>
      <c r="D48" s="117" t="s">
        <v>430</v>
      </c>
      <c r="E48" s="118"/>
      <c r="F48" s="119"/>
    </row>
    <row r="49" spans="1:6" ht="12.75">
      <c r="A49" s="175">
        <v>39</v>
      </c>
      <c r="B49" s="120" t="s">
        <v>512</v>
      </c>
      <c r="C49" s="117"/>
      <c r="D49" s="117" t="s">
        <v>430</v>
      </c>
      <c r="E49" s="118"/>
      <c r="F49" s="119"/>
    </row>
    <row r="50" spans="1:6" ht="12.75">
      <c r="A50" s="175">
        <v>40</v>
      </c>
      <c r="B50" s="106" t="s">
        <v>56</v>
      </c>
      <c r="C50" s="121"/>
      <c r="D50" s="117" t="s">
        <v>430</v>
      </c>
      <c r="E50" s="118"/>
      <c r="F50" s="119"/>
    </row>
    <row r="51" spans="1:6" ht="12.75">
      <c r="A51" s="175">
        <v>41</v>
      </c>
      <c r="B51" s="120" t="s">
        <v>57</v>
      </c>
      <c r="C51" s="117"/>
      <c r="D51" s="117" t="s">
        <v>430</v>
      </c>
      <c r="E51" s="118"/>
      <c r="F51" s="119"/>
    </row>
    <row r="52" spans="1:6" ht="12.75">
      <c r="A52" s="175">
        <v>42</v>
      </c>
      <c r="B52" s="120" t="s">
        <v>58</v>
      </c>
      <c r="C52" s="117"/>
      <c r="D52" s="117" t="s">
        <v>430</v>
      </c>
      <c r="E52" s="118"/>
      <c r="F52" s="119"/>
    </row>
    <row r="53" spans="1:6" ht="12.75">
      <c r="A53" s="175">
        <v>43</v>
      </c>
      <c r="B53" s="106" t="s">
        <v>541</v>
      </c>
      <c r="C53" s="117"/>
      <c r="D53" s="117" t="s">
        <v>430</v>
      </c>
      <c r="E53" s="118"/>
      <c r="F53" s="119"/>
    </row>
    <row r="54" spans="1:6" ht="12.75">
      <c r="A54" s="175">
        <v>44</v>
      </c>
      <c r="B54" s="106" t="s">
        <v>542</v>
      </c>
      <c r="C54" s="117"/>
      <c r="D54" s="117" t="s">
        <v>430</v>
      </c>
      <c r="E54" s="118"/>
      <c r="F54" s="119"/>
    </row>
    <row r="55" spans="1:6" ht="12.75">
      <c r="A55" s="175">
        <v>45</v>
      </c>
      <c r="B55" s="106" t="s">
        <v>614</v>
      </c>
      <c r="C55" s="117"/>
      <c r="D55" s="117" t="s">
        <v>430</v>
      </c>
      <c r="E55" s="118"/>
      <c r="F55" s="119"/>
    </row>
    <row r="56" spans="1:6" ht="12.75">
      <c r="A56" s="175">
        <v>46</v>
      </c>
      <c r="B56" s="106" t="s">
        <v>615</v>
      </c>
      <c r="C56" s="117"/>
      <c r="D56" s="117" t="s">
        <v>430</v>
      </c>
      <c r="E56" s="118"/>
      <c r="F56" s="119"/>
    </row>
    <row r="57" spans="1:6" ht="12.75">
      <c r="A57" s="175">
        <v>47</v>
      </c>
      <c r="B57" s="106" t="s">
        <v>443</v>
      </c>
      <c r="C57" s="117"/>
      <c r="D57" s="117" t="s">
        <v>430</v>
      </c>
      <c r="E57" s="118"/>
      <c r="F57" s="119"/>
    </row>
    <row r="58" spans="1:6" ht="12.75">
      <c r="A58" s="175">
        <v>48</v>
      </c>
      <c r="B58" s="106" t="s">
        <v>514</v>
      </c>
      <c r="C58" s="117"/>
      <c r="D58" s="117" t="s">
        <v>430</v>
      </c>
      <c r="E58" s="118"/>
      <c r="F58" s="119"/>
    </row>
    <row r="59" spans="1:6" ht="12.75">
      <c r="A59" s="175">
        <v>49</v>
      </c>
      <c r="B59" s="106" t="s">
        <v>515</v>
      </c>
      <c r="C59" s="117"/>
      <c r="D59" s="117" t="s">
        <v>430</v>
      </c>
      <c r="E59" s="118"/>
      <c r="F59" s="119"/>
    </row>
    <row r="60" spans="1:6" ht="12.75">
      <c r="A60" s="175">
        <v>50</v>
      </c>
      <c r="B60" s="106" t="s">
        <v>516</v>
      </c>
      <c r="C60" s="117"/>
      <c r="D60" s="117" t="s">
        <v>430</v>
      </c>
      <c r="E60" s="118"/>
      <c r="F60" s="119"/>
    </row>
    <row r="61" spans="1:6" ht="12.75">
      <c r="A61" s="175">
        <v>51</v>
      </c>
      <c r="B61" s="106" t="s">
        <v>59</v>
      </c>
      <c r="C61" s="117"/>
      <c r="D61" s="117" t="s">
        <v>430</v>
      </c>
      <c r="E61" s="118"/>
      <c r="F61" s="119"/>
    </row>
    <row r="62" spans="1:6" ht="12.75">
      <c r="A62" s="175">
        <v>52</v>
      </c>
      <c r="B62" s="106" t="s">
        <v>60</v>
      </c>
      <c r="C62" s="117"/>
      <c r="D62" s="117" t="s">
        <v>430</v>
      </c>
      <c r="E62" s="118"/>
      <c r="F62" s="119"/>
    </row>
    <row r="63" spans="1:6" ht="12.75">
      <c r="A63" s="175">
        <v>53</v>
      </c>
      <c r="B63" s="120" t="s">
        <v>61</v>
      </c>
      <c r="C63" s="117"/>
      <c r="D63" s="117" t="s">
        <v>430</v>
      </c>
      <c r="E63" s="118"/>
      <c r="F63" s="119"/>
    </row>
    <row r="64" spans="1:6" ht="12.75">
      <c r="A64" s="175">
        <v>54</v>
      </c>
      <c r="B64" s="122" t="s">
        <v>551</v>
      </c>
      <c r="C64" s="117"/>
      <c r="D64" s="117" t="s">
        <v>511</v>
      </c>
      <c r="E64" s="118"/>
      <c r="F64" s="119">
        <v>0</v>
      </c>
    </row>
    <row r="65" spans="1:6" ht="12.75">
      <c r="A65" s="175">
        <v>55</v>
      </c>
      <c r="B65" s="120" t="s">
        <v>62</v>
      </c>
      <c r="C65" s="117"/>
      <c r="D65" s="117" t="s">
        <v>430</v>
      </c>
      <c r="E65" s="118"/>
      <c r="F65" s="119"/>
    </row>
    <row r="66" spans="1:6" ht="12.75">
      <c r="A66" s="175">
        <v>56</v>
      </c>
      <c r="B66" s="106" t="s">
        <v>453</v>
      </c>
      <c r="C66" s="117"/>
      <c r="D66" s="117" t="s">
        <v>430</v>
      </c>
      <c r="E66" s="118"/>
      <c r="F66" s="119"/>
    </row>
    <row r="67" spans="1:6" ht="12.75">
      <c r="A67" s="175">
        <v>57</v>
      </c>
      <c r="B67" s="106" t="s">
        <v>445</v>
      </c>
      <c r="C67" s="117"/>
      <c r="D67" s="117" t="s">
        <v>430</v>
      </c>
      <c r="E67" s="118"/>
      <c r="F67" s="119"/>
    </row>
    <row r="68" spans="1:6" ht="12.75">
      <c r="A68" s="175">
        <v>58</v>
      </c>
      <c r="B68" s="120" t="s">
        <v>543</v>
      </c>
      <c r="C68" s="117"/>
      <c r="D68" s="117" t="s">
        <v>430</v>
      </c>
      <c r="E68" s="118"/>
      <c r="F68" s="119"/>
    </row>
    <row r="69" spans="1:6" ht="12.75">
      <c r="A69" s="175">
        <v>59</v>
      </c>
      <c r="B69" s="106" t="s">
        <v>597</v>
      </c>
      <c r="C69" s="117"/>
      <c r="D69" s="117" t="s">
        <v>430</v>
      </c>
      <c r="E69" s="118"/>
      <c r="F69" s="119"/>
    </row>
    <row r="70" spans="1:6" ht="12.75">
      <c r="A70" s="175">
        <v>60</v>
      </c>
      <c r="B70" s="106" t="s">
        <v>63</v>
      </c>
      <c r="C70" s="117"/>
      <c r="D70" s="117" t="s">
        <v>430</v>
      </c>
      <c r="E70" s="118"/>
      <c r="F70" s="119"/>
    </row>
    <row r="71" spans="1:6" ht="12.75">
      <c r="A71" s="175">
        <v>61</v>
      </c>
      <c r="B71" s="106" t="s">
        <v>12</v>
      </c>
      <c r="C71" s="117"/>
      <c r="D71" s="117" t="s">
        <v>430</v>
      </c>
      <c r="E71" s="118"/>
      <c r="F71" s="119"/>
    </row>
    <row r="72" spans="1:6" ht="12.75">
      <c r="A72" s="175">
        <v>62</v>
      </c>
      <c r="B72" s="106" t="s">
        <v>212</v>
      </c>
      <c r="C72" s="117"/>
      <c r="D72" s="117" t="s">
        <v>430</v>
      </c>
      <c r="E72" s="118"/>
      <c r="F72" s="119"/>
    </row>
    <row r="73" spans="1:6" ht="12.75">
      <c r="A73" s="175">
        <v>63</v>
      </c>
      <c r="B73" s="106" t="s">
        <v>257</v>
      </c>
      <c r="C73" s="117"/>
      <c r="D73" s="117" t="s">
        <v>430</v>
      </c>
      <c r="E73" s="118"/>
      <c r="F73" s="119"/>
    </row>
    <row r="74" spans="1:6" ht="12.75">
      <c r="A74" s="175">
        <v>64</v>
      </c>
      <c r="B74" s="106" t="s">
        <v>64</v>
      </c>
      <c r="C74" s="117"/>
      <c r="D74" s="117" t="s">
        <v>430</v>
      </c>
      <c r="E74" s="125"/>
      <c r="F74" s="119"/>
    </row>
    <row r="75" spans="1:6" ht="12.75">
      <c r="A75" s="175">
        <v>65</v>
      </c>
      <c r="B75" s="106" t="s">
        <v>65</v>
      </c>
      <c r="C75" s="117"/>
      <c r="D75" s="117" t="s">
        <v>430</v>
      </c>
      <c r="E75" s="118"/>
      <c r="F75" s="119"/>
    </row>
    <row r="76" spans="1:6" ht="12.75">
      <c r="A76" s="175">
        <v>66</v>
      </c>
      <c r="B76" s="106" t="s">
        <v>525</v>
      </c>
      <c r="C76" s="117"/>
      <c r="D76" s="117" t="s">
        <v>430</v>
      </c>
      <c r="E76" s="118"/>
      <c r="F76" s="119"/>
    </row>
    <row r="77" spans="1:6" ht="12.75">
      <c r="A77" s="175">
        <v>67</v>
      </c>
      <c r="B77" s="106" t="s">
        <v>354</v>
      </c>
      <c r="C77" s="117"/>
      <c r="D77" s="117" t="s">
        <v>430</v>
      </c>
      <c r="E77" s="118"/>
      <c r="F77" s="119"/>
    </row>
    <row r="78" spans="1:6" ht="12.75">
      <c r="A78" s="175">
        <v>68</v>
      </c>
      <c r="B78" s="106" t="s">
        <v>66</v>
      </c>
      <c r="C78" s="117"/>
      <c r="D78" s="117" t="s">
        <v>430</v>
      </c>
      <c r="E78" s="118"/>
      <c r="F78" s="119"/>
    </row>
    <row r="79" spans="1:6" ht="12.75">
      <c r="A79" s="175">
        <v>69</v>
      </c>
      <c r="B79" s="106" t="s">
        <v>448</v>
      </c>
      <c r="C79" s="117"/>
      <c r="D79" s="117" t="s">
        <v>430</v>
      </c>
      <c r="E79" s="118"/>
      <c r="F79" s="119"/>
    </row>
    <row r="80" spans="1:6" ht="12.75">
      <c r="A80" s="175">
        <v>70</v>
      </c>
      <c r="B80" s="106" t="s">
        <v>67</v>
      </c>
      <c r="C80" s="117"/>
      <c r="D80" s="117" t="s">
        <v>430</v>
      </c>
      <c r="E80" s="118"/>
      <c r="F80" s="119"/>
    </row>
    <row r="81" spans="1:6" ht="12.75">
      <c r="A81" s="175">
        <v>71</v>
      </c>
      <c r="B81" s="106" t="s">
        <v>68</v>
      </c>
      <c r="C81" s="117"/>
      <c r="D81" s="117" t="s">
        <v>430</v>
      </c>
      <c r="E81" s="118"/>
      <c r="F81" s="119"/>
    </row>
    <row r="82" spans="1:6" ht="12.75">
      <c r="A82" s="175">
        <v>72</v>
      </c>
      <c r="B82" s="106" t="s">
        <v>521</v>
      </c>
      <c r="C82" s="117"/>
      <c r="D82" s="117" t="s">
        <v>430</v>
      </c>
      <c r="E82" s="118"/>
      <c r="F82" s="119"/>
    </row>
    <row r="83" spans="1:6" ht="12.75">
      <c r="A83" s="175">
        <v>73</v>
      </c>
      <c r="B83" s="106" t="s">
        <v>520</v>
      </c>
      <c r="C83" s="117"/>
      <c r="D83" s="117" t="s">
        <v>430</v>
      </c>
      <c r="E83" s="118"/>
      <c r="F83" s="119"/>
    </row>
    <row r="84" spans="1:6" ht="12.75">
      <c r="A84" s="175">
        <v>74</v>
      </c>
      <c r="B84" s="106" t="s">
        <v>20</v>
      </c>
      <c r="C84" s="117"/>
      <c r="D84" s="117" t="s">
        <v>430</v>
      </c>
      <c r="E84" s="118"/>
      <c r="F84" s="119"/>
    </row>
    <row r="85" spans="1:6" ht="12.75">
      <c r="A85" s="175">
        <v>75</v>
      </c>
      <c r="B85" s="106" t="s">
        <v>21</v>
      </c>
      <c r="C85" s="117"/>
      <c r="D85" s="117" t="s">
        <v>430</v>
      </c>
      <c r="E85" s="118"/>
      <c r="F85" s="119"/>
    </row>
    <row r="86" spans="1:6" ht="12.75">
      <c r="A86" s="175">
        <v>76</v>
      </c>
      <c r="B86" s="106" t="s">
        <v>284</v>
      </c>
      <c r="C86" s="117"/>
      <c r="D86" s="117" t="s">
        <v>430</v>
      </c>
      <c r="E86" s="118"/>
      <c r="F86" s="119"/>
    </row>
    <row r="87" spans="1:6" ht="12.75">
      <c r="A87" s="175">
        <v>77</v>
      </c>
      <c r="B87" s="106" t="s">
        <v>350</v>
      </c>
      <c r="C87" s="117"/>
      <c r="D87" s="117" t="s">
        <v>430</v>
      </c>
      <c r="E87" s="118"/>
      <c r="F87" s="119"/>
    </row>
    <row r="88" spans="1:6" ht="12.75">
      <c r="A88" s="175">
        <v>78</v>
      </c>
      <c r="B88" s="106" t="s">
        <v>13</v>
      </c>
      <c r="C88" s="117"/>
      <c r="D88" s="117" t="s">
        <v>430</v>
      </c>
      <c r="E88" s="118"/>
      <c r="F88" s="119"/>
    </row>
    <row r="89" spans="1:6" ht="12.75">
      <c r="A89" s="175">
        <v>79</v>
      </c>
      <c r="B89" s="106" t="s">
        <v>263</v>
      </c>
      <c r="C89" s="117"/>
      <c r="D89" s="117" t="s">
        <v>430</v>
      </c>
      <c r="E89" s="118"/>
      <c r="F89" s="119"/>
    </row>
    <row r="90" spans="1:6" ht="12.75">
      <c r="A90" s="175">
        <v>80</v>
      </c>
      <c r="B90" s="106" t="s">
        <v>264</v>
      </c>
      <c r="C90" s="117"/>
      <c r="D90" s="117" t="s">
        <v>430</v>
      </c>
      <c r="E90" s="118"/>
      <c r="F90" s="119"/>
    </row>
    <row r="91" spans="1:6" ht="12.75">
      <c r="A91" s="175">
        <v>81</v>
      </c>
      <c r="B91" s="106" t="s">
        <v>22</v>
      </c>
      <c r="C91" s="117"/>
      <c r="D91" s="117" t="s">
        <v>430</v>
      </c>
      <c r="E91" s="118"/>
      <c r="F91" s="119"/>
    </row>
    <row r="92" spans="1:6" ht="12.75">
      <c r="A92" s="175">
        <v>82</v>
      </c>
      <c r="B92" s="106" t="s">
        <v>544</v>
      </c>
      <c r="C92" s="117"/>
      <c r="D92" s="117" t="s">
        <v>430</v>
      </c>
      <c r="E92" s="125"/>
      <c r="F92" s="119"/>
    </row>
    <row r="93" spans="1:6" ht="12.75">
      <c r="A93" s="175">
        <v>83</v>
      </c>
      <c r="B93" s="106" t="s">
        <v>69</v>
      </c>
      <c r="C93" s="117"/>
      <c r="D93" s="117" t="s">
        <v>430</v>
      </c>
      <c r="E93" s="125"/>
      <c r="F93" s="119"/>
    </row>
    <row r="94" spans="1:6" ht="12.75">
      <c r="A94" s="175">
        <v>84</v>
      </c>
      <c r="B94" s="106" t="s">
        <v>298</v>
      </c>
      <c r="C94" s="117"/>
      <c r="D94" s="117" t="s">
        <v>430</v>
      </c>
      <c r="E94" s="125"/>
      <c r="F94" s="119"/>
    </row>
    <row r="95" spans="1:6" ht="12.75">
      <c r="A95" s="175">
        <v>85</v>
      </c>
      <c r="B95" s="106" t="s">
        <v>302</v>
      </c>
      <c r="C95" s="117"/>
      <c r="D95" s="117" t="s">
        <v>430</v>
      </c>
      <c r="E95" s="118"/>
      <c r="F95" s="119"/>
    </row>
    <row r="96" spans="1:6" ht="12.75">
      <c r="A96" s="175">
        <v>86</v>
      </c>
      <c r="B96" s="106" t="s">
        <v>522</v>
      </c>
      <c r="C96" s="117"/>
      <c r="D96" s="117" t="s">
        <v>430</v>
      </c>
      <c r="E96" s="118"/>
      <c r="F96" s="119"/>
    </row>
    <row r="97" spans="1:6" ht="12.75">
      <c r="A97" s="175">
        <v>87</v>
      </c>
      <c r="B97" s="106" t="s">
        <v>70</v>
      </c>
      <c r="C97" s="117"/>
      <c r="D97" s="117" t="s">
        <v>430</v>
      </c>
      <c r="E97" s="125"/>
      <c r="F97" s="119"/>
    </row>
    <row r="98" spans="1:6" ht="12.75">
      <c r="A98" s="175">
        <v>88</v>
      </c>
      <c r="B98" s="106" t="s">
        <v>71</v>
      </c>
      <c r="C98" s="117"/>
      <c r="D98" s="117" t="s">
        <v>430</v>
      </c>
      <c r="E98" s="125"/>
      <c r="F98" s="119"/>
    </row>
    <row r="99" spans="1:6" ht="12.75">
      <c r="A99" s="175">
        <v>89</v>
      </c>
      <c r="B99" s="120" t="s">
        <v>449</v>
      </c>
      <c r="C99" s="117"/>
      <c r="D99" s="128" t="s">
        <v>511</v>
      </c>
      <c r="E99" s="118"/>
      <c r="F99" s="119">
        <v>0</v>
      </c>
    </row>
    <row r="100" spans="1:6" ht="12.75">
      <c r="A100" s="175">
        <v>90</v>
      </c>
      <c r="B100" s="106" t="s">
        <v>72</v>
      </c>
      <c r="C100" s="117"/>
      <c r="D100" s="117" t="s">
        <v>430</v>
      </c>
      <c r="E100" s="118"/>
      <c r="F100" s="119"/>
    </row>
    <row r="101" spans="1:6" ht="12.75">
      <c r="A101" s="175">
        <v>91</v>
      </c>
      <c r="B101" s="106" t="s">
        <v>73</v>
      </c>
      <c r="C101" s="117"/>
      <c r="D101" s="117" t="s">
        <v>430</v>
      </c>
      <c r="E101" s="118"/>
      <c r="F101" s="119"/>
    </row>
    <row r="102" spans="1:6" ht="12.75">
      <c r="A102" s="175">
        <v>92</v>
      </c>
      <c r="B102" s="120" t="s">
        <v>125</v>
      </c>
      <c r="C102" s="117"/>
      <c r="D102" s="128" t="s">
        <v>511</v>
      </c>
      <c r="E102" s="118"/>
      <c r="F102" s="119">
        <v>0</v>
      </c>
    </row>
    <row r="103" spans="1:6" ht="12.75">
      <c r="A103" s="175">
        <v>93</v>
      </c>
      <c r="B103" s="106" t="s">
        <v>74</v>
      </c>
      <c r="C103" s="117"/>
      <c r="D103" s="117" t="s">
        <v>430</v>
      </c>
      <c r="E103" s="118"/>
      <c r="F103" s="119"/>
    </row>
    <row r="104" spans="1:6" ht="12.75">
      <c r="A104" s="175">
        <v>94</v>
      </c>
      <c r="B104" s="106" t="s">
        <v>545</v>
      </c>
      <c r="C104" s="117"/>
      <c r="D104" s="117" t="s">
        <v>430</v>
      </c>
      <c r="E104" s="118"/>
      <c r="F104" s="119"/>
    </row>
    <row r="105" spans="1:6" ht="12.75">
      <c r="A105" s="175">
        <v>95</v>
      </c>
      <c r="B105" s="120" t="s">
        <v>126</v>
      </c>
      <c r="C105" s="117"/>
      <c r="D105" s="128" t="s">
        <v>511</v>
      </c>
      <c r="E105" s="118"/>
      <c r="F105" s="119">
        <v>0</v>
      </c>
    </row>
    <row r="106" spans="1:6" ht="12.75">
      <c r="A106" s="175">
        <v>96</v>
      </c>
      <c r="B106" s="120" t="s">
        <v>36</v>
      </c>
      <c r="C106" s="117"/>
      <c r="D106" s="117" t="s">
        <v>430</v>
      </c>
      <c r="E106" s="118"/>
      <c r="F106" s="119"/>
    </row>
    <row r="107" spans="1:6" ht="12.75">
      <c r="A107" s="175">
        <v>97</v>
      </c>
      <c r="B107" s="120" t="s">
        <v>35</v>
      </c>
      <c r="C107" s="117"/>
      <c r="D107" s="117" t="s">
        <v>430</v>
      </c>
      <c r="E107" s="118"/>
      <c r="F107" s="119"/>
    </row>
    <row r="108" spans="1:6" ht="12.75">
      <c r="A108" s="175">
        <v>98</v>
      </c>
      <c r="B108" s="129" t="s">
        <v>75</v>
      </c>
      <c r="C108" s="117"/>
      <c r="D108" s="117" t="s">
        <v>430</v>
      </c>
      <c r="E108" s="118"/>
      <c r="F108" s="119"/>
    </row>
    <row r="109" spans="1:6" ht="12.75">
      <c r="A109" s="175">
        <v>99</v>
      </c>
      <c r="B109" s="106" t="s">
        <v>546</v>
      </c>
      <c r="C109" s="117"/>
      <c r="D109" s="117" t="s">
        <v>430</v>
      </c>
      <c r="E109" s="118"/>
      <c r="F109" s="119"/>
    </row>
    <row r="110" spans="1:6" ht="12.75">
      <c r="A110" s="175">
        <v>100</v>
      </c>
      <c r="B110" s="106" t="s">
        <v>616</v>
      </c>
      <c r="C110" s="117"/>
      <c r="D110" s="117" t="s">
        <v>430</v>
      </c>
      <c r="E110" s="118"/>
      <c r="F110" s="119"/>
    </row>
    <row r="111" spans="1:6" ht="12.75">
      <c r="A111" s="175">
        <v>101</v>
      </c>
      <c r="B111" s="106" t="s">
        <v>617</v>
      </c>
      <c r="C111" s="117"/>
      <c r="D111" s="117" t="s">
        <v>430</v>
      </c>
      <c r="E111" s="118"/>
      <c r="F111" s="119"/>
    </row>
    <row r="112" spans="1:6" ht="12.75">
      <c r="A112" s="175">
        <v>102</v>
      </c>
      <c r="B112" s="106" t="s">
        <v>76</v>
      </c>
      <c r="C112" s="117"/>
      <c r="D112" s="117" t="s">
        <v>430</v>
      </c>
      <c r="E112" s="118"/>
      <c r="F112" s="119"/>
    </row>
    <row r="113" spans="1:6" ht="12.75">
      <c r="A113" s="175">
        <v>103</v>
      </c>
      <c r="B113" s="106" t="s">
        <v>600</v>
      </c>
      <c r="C113" s="117"/>
      <c r="D113" s="117" t="s">
        <v>430</v>
      </c>
      <c r="E113" s="118"/>
      <c r="F113" s="119"/>
    </row>
    <row r="114" spans="1:6" ht="12.75">
      <c r="A114" s="175">
        <v>104</v>
      </c>
      <c r="B114" s="106" t="s">
        <v>333</v>
      </c>
      <c r="C114" s="117"/>
      <c r="D114" s="117" t="s">
        <v>430</v>
      </c>
      <c r="E114" s="118"/>
      <c r="F114" s="119"/>
    </row>
    <row r="115" spans="1:6" ht="12.75">
      <c r="A115" s="175">
        <v>105</v>
      </c>
      <c r="B115" s="120" t="s">
        <v>129</v>
      </c>
      <c r="C115" s="117"/>
      <c r="D115" s="117" t="s">
        <v>430</v>
      </c>
      <c r="E115" s="118"/>
      <c r="F115" s="119"/>
    </row>
    <row r="116" spans="1:6" ht="12.75">
      <c r="A116" s="175">
        <v>106</v>
      </c>
      <c r="B116" s="120" t="s">
        <v>601</v>
      </c>
      <c r="C116" s="117"/>
      <c r="D116" s="117" t="s">
        <v>430</v>
      </c>
      <c r="E116" s="118"/>
      <c r="F116" s="119"/>
    </row>
    <row r="117" spans="1:6" ht="12.75">
      <c r="A117" s="175">
        <v>107</v>
      </c>
      <c r="B117" s="120" t="s">
        <v>77</v>
      </c>
      <c r="C117" s="117"/>
      <c r="D117" s="117" t="s">
        <v>430</v>
      </c>
      <c r="E117" s="118"/>
      <c r="F117" s="119"/>
    </row>
    <row r="118" spans="1:6" ht="12.75">
      <c r="A118" s="175">
        <v>108</v>
      </c>
      <c r="B118" s="120" t="s">
        <v>78</v>
      </c>
      <c r="C118" s="117"/>
      <c r="D118" s="117" t="s">
        <v>430</v>
      </c>
      <c r="E118" s="118"/>
      <c r="F118" s="119"/>
    </row>
    <row r="119" spans="1:6" ht="12.75">
      <c r="A119" s="175">
        <v>109</v>
      </c>
      <c r="B119" s="106" t="s">
        <v>79</v>
      </c>
      <c r="C119" s="117"/>
      <c r="D119" s="117" t="s">
        <v>430</v>
      </c>
      <c r="E119" s="118"/>
      <c r="F119" s="119"/>
    </row>
    <row r="120" spans="1:6" ht="12.75">
      <c r="A120" s="175">
        <v>110</v>
      </c>
      <c r="B120" s="106" t="s">
        <v>80</v>
      </c>
      <c r="C120" s="117"/>
      <c r="D120" s="117" t="s">
        <v>430</v>
      </c>
      <c r="E120" s="118"/>
      <c r="F120" s="119"/>
    </row>
    <row r="121" spans="1:6" ht="12.75">
      <c r="A121" s="175">
        <v>111</v>
      </c>
      <c r="B121" s="106" t="s">
        <v>81</v>
      </c>
      <c r="C121" s="117"/>
      <c r="D121" s="117" t="s">
        <v>430</v>
      </c>
      <c r="E121" s="118"/>
      <c r="F121" s="119"/>
    </row>
    <row r="122" spans="1:6" ht="12.75">
      <c r="A122" s="175">
        <v>112</v>
      </c>
      <c r="B122" s="106" t="s">
        <v>82</v>
      </c>
      <c r="C122" s="117"/>
      <c r="D122" s="117" t="s">
        <v>430</v>
      </c>
      <c r="E122" s="118"/>
      <c r="F122" s="119"/>
    </row>
    <row r="123" spans="1:6" ht="12.75">
      <c r="A123" s="175">
        <v>113</v>
      </c>
      <c r="B123" s="120" t="s">
        <v>547</v>
      </c>
      <c r="C123" s="117"/>
      <c r="D123" s="117" t="s">
        <v>430</v>
      </c>
      <c r="E123" s="118"/>
      <c r="F123" s="119"/>
    </row>
    <row r="124" spans="1:6" ht="12.75">
      <c r="A124" s="175">
        <v>114</v>
      </c>
      <c r="B124" s="106" t="s">
        <v>83</v>
      </c>
      <c r="C124" s="117"/>
      <c r="D124" s="117" t="s">
        <v>430</v>
      </c>
      <c r="E124" s="118"/>
      <c r="F124" s="119"/>
    </row>
    <row r="125" spans="1:6" ht="12.75">
      <c r="A125" s="175">
        <v>115</v>
      </c>
      <c r="B125" s="106" t="s">
        <v>84</v>
      </c>
      <c r="C125" s="117"/>
      <c r="D125" s="117" t="s">
        <v>430</v>
      </c>
      <c r="E125" s="118"/>
      <c r="F125" s="119"/>
    </row>
    <row r="126" spans="1:6" ht="12.75">
      <c r="A126" s="175">
        <v>116</v>
      </c>
      <c r="B126" s="106" t="s">
        <v>618</v>
      </c>
      <c r="C126" s="117"/>
      <c r="D126" s="117" t="s">
        <v>430</v>
      </c>
      <c r="E126" s="118"/>
      <c r="F126" s="119"/>
    </row>
    <row r="127" spans="1:6" ht="12.75">
      <c r="A127" s="175">
        <v>117</v>
      </c>
      <c r="B127" s="106" t="s">
        <v>602</v>
      </c>
      <c r="C127" s="117"/>
      <c r="D127" s="117" t="s">
        <v>430</v>
      </c>
      <c r="E127" s="118"/>
      <c r="F127" s="119"/>
    </row>
    <row r="128" spans="1:6" ht="12.75">
      <c r="A128" s="175">
        <v>118</v>
      </c>
      <c r="B128" s="106" t="s">
        <v>603</v>
      </c>
      <c r="C128" s="117"/>
      <c r="D128" s="117" t="s">
        <v>430</v>
      </c>
      <c r="E128" s="118"/>
      <c r="F128" s="119"/>
    </row>
    <row r="129" spans="1:6" ht="12.75">
      <c r="A129" s="175">
        <v>119</v>
      </c>
      <c r="B129" s="129" t="s">
        <v>363</v>
      </c>
      <c r="C129" s="117"/>
      <c r="D129" s="117" t="s">
        <v>430</v>
      </c>
      <c r="E129" s="118"/>
      <c r="F129" s="119"/>
    </row>
    <row r="130" spans="1:6" ht="12.75">
      <c r="A130" s="175">
        <v>120</v>
      </c>
      <c r="B130" s="106" t="s">
        <v>85</v>
      </c>
      <c r="C130" s="117"/>
      <c r="D130" s="117" t="s">
        <v>430</v>
      </c>
      <c r="E130" s="118"/>
      <c r="F130" s="119"/>
    </row>
    <row r="131" spans="1:6" ht="12.75">
      <c r="A131" s="175">
        <v>121</v>
      </c>
      <c r="B131" s="106" t="s">
        <v>86</v>
      </c>
      <c r="C131" s="117"/>
      <c r="D131" s="117" t="s">
        <v>430</v>
      </c>
      <c r="E131" s="125"/>
      <c r="F131" s="119"/>
    </row>
    <row r="132" spans="1:6" ht="12.75">
      <c r="A132" s="175">
        <v>122</v>
      </c>
      <c r="B132" s="106" t="s">
        <v>87</v>
      </c>
      <c r="C132" s="117"/>
      <c r="D132" s="117" t="s">
        <v>430</v>
      </c>
      <c r="E132" s="118"/>
      <c r="F132" s="119"/>
    </row>
    <row r="133" spans="1:6" ht="12.75">
      <c r="A133" s="175">
        <v>123</v>
      </c>
      <c r="B133" s="106" t="s">
        <v>88</v>
      </c>
      <c r="C133" s="117"/>
      <c r="D133" s="117" t="s">
        <v>430</v>
      </c>
      <c r="E133" s="118"/>
      <c r="F133" s="119"/>
    </row>
    <row r="134" spans="1:6" ht="12.75">
      <c r="A134" s="175">
        <v>124</v>
      </c>
      <c r="B134" s="120" t="s">
        <v>89</v>
      </c>
      <c r="C134" s="117"/>
      <c r="D134" s="117" t="s">
        <v>430</v>
      </c>
      <c r="E134" s="118"/>
      <c r="F134" s="119"/>
    </row>
    <row r="135" spans="1:6" ht="12.75">
      <c r="A135" s="175">
        <v>125</v>
      </c>
      <c r="B135" s="106" t="s">
        <v>524</v>
      </c>
      <c r="C135" s="117"/>
      <c r="D135" s="117" t="s">
        <v>430</v>
      </c>
      <c r="E135" s="118"/>
      <c r="F135" s="119"/>
    </row>
    <row r="136" spans="1:6" ht="12.75">
      <c r="A136" s="175">
        <v>126</v>
      </c>
      <c r="B136" s="106" t="s">
        <v>90</v>
      </c>
      <c r="C136" s="117"/>
      <c r="D136" s="117" t="s">
        <v>430</v>
      </c>
      <c r="E136" s="125"/>
      <c r="F136" s="119"/>
    </row>
    <row r="137" spans="1:6" ht="12.75">
      <c r="A137" s="175">
        <v>127</v>
      </c>
      <c r="B137" s="106" t="s">
        <v>529</v>
      </c>
      <c r="C137" s="117"/>
      <c r="D137" s="117" t="s">
        <v>430</v>
      </c>
      <c r="E137" s="118"/>
      <c r="F137" s="119"/>
    </row>
    <row r="138" spans="1:6" ht="12.75">
      <c r="A138" s="175">
        <v>128</v>
      </c>
      <c r="B138" s="120" t="s">
        <v>141</v>
      </c>
      <c r="C138" s="117"/>
      <c r="D138" s="128" t="s">
        <v>511</v>
      </c>
      <c r="E138" s="118">
        <v>0</v>
      </c>
      <c r="F138" s="119"/>
    </row>
    <row r="139" spans="1:6" ht="12.75">
      <c r="A139" s="175">
        <v>129</v>
      </c>
      <c r="B139" s="120" t="s">
        <v>532</v>
      </c>
      <c r="C139" s="117"/>
      <c r="D139" s="117" t="s">
        <v>430</v>
      </c>
      <c r="E139" s="118"/>
      <c r="F139" s="119"/>
    </row>
    <row r="140" spans="1:6" ht="12.75">
      <c r="A140" s="175">
        <v>130</v>
      </c>
      <c r="B140" s="120" t="s">
        <v>530</v>
      </c>
      <c r="C140" s="117"/>
      <c r="D140" s="117" t="s">
        <v>430</v>
      </c>
      <c r="E140" s="118"/>
      <c r="F140" s="119"/>
    </row>
    <row r="141" spans="1:6" ht="12.75">
      <c r="A141" s="175">
        <v>131</v>
      </c>
      <c r="B141" s="106" t="s">
        <v>91</v>
      </c>
      <c r="C141" s="117"/>
      <c r="D141" s="117" t="s">
        <v>430</v>
      </c>
      <c r="E141" s="118"/>
      <c r="F141" s="119"/>
    </row>
    <row r="142" spans="1:6" ht="12.75">
      <c r="A142" s="175">
        <v>132</v>
      </c>
      <c r="B142" s="106" t="s">
        <v>92</v>
      </c>
      <c r="C142" s="117"/>
      <c r="D142" s="117" t="s">
        <v>430</v>
      </c>
      <c r="E142" s="118"/>
      <c r="F142" s="119"/>
    </row>
    <row r="143" spans="1:6" ht="12.75">
      <c r="A143" s="175">
        <v>133</v>
      </c>
      <c r="B143" s="106" t="s">
        <v>93</v>
      </c>
      <c r="C143" s="117"/>
      <c r="D143" s="117" t="s">
        <v>430</v>
      </c>
      <c r="E143" s="118"/>
      <c r="F143" s="119"/>
    </row>
    <row r="144" spans="1:6" ht="12.75">
      <c r="A144" s="175">
        <v>134</v>
      </c>
      <c r="B144" s="120" t="s">
        <v>94</v>
      </c>
      <c r="C144" s="117"/>
      <c r="D144" s="117" t="s">
        <v>430</v>
      </c>
      <c r="E144" s="118"/>
      <c r="F144" s="119"/>
    </row>
    <row r="145" spans="1:6" ht="12.75">
      <c r="A145" s="175">
        <v>135</v>
      </c>
      <c r="B145" s="106" t="s">
        <v>95</v>
      </c>
      <c r="C145" s="117"/>
      <c r="D145" s="117" t="s">
        <v>430</v>
      </c>
      <c r="E145" s="118"/>
      <c r="F145" s="119"/>
    </row>
    <row r="146" spans="1:6" ht="12.75">
      <c r="A146" s="175">
        <v>136</v>
      </c>
      <c r="B146" s="106" t="s">
        <v>33</v>
      </c>
      <c r="C146" s="117"/>
      <c r="D146" s="117" t="s">
        <v>430</v>
      </c>
      <c r="E146" s="118"/>
      <c r="F146" s="119"/>
    </row>
    <row r="147" spans="1:6" ht="12.75">
      <c r="A147" s="175">
        <v>137</v>
      </c>
      <c r="B147" s="106" t="s">
        <v>96</v>
      </c>
      <c r="C147" s="117"/>
      <c r="D147" s="117" t="s">
        <v>430</v>
      </c>
      <c r="E147" s="118"/>
      <c r="F147" s="119"/>
    </row>
    <row r="148" spans="1:6" ht="12.75">
      <c r="A148" s="175">
        <v>138</v>
      </c>
      <c r="B148" s="106" t="s">
        <v>97</v>
      </c>
      <c r="C148" s="117"/>
      <c r="D148" s="117" t="s">
        <v>430</v>
      </c>
      <c r="E148" s="118"/>
      <c r="F148" s="119"/>
    </row>
    <row r="149" spans="1:6" ht="12.75">
      <c r="A149" s="175">
        <v>139</v>
      </c>
      <c r="B149" s="120" t="s">
        <v>98</v>
      </c>
      <c r="C149" s="117"/>
      <c r="D149" s="117" t="s">
        <v>430</v>
      </c>
      <c r="E149" s="118"/>
      <c r="F149" s="119"/>
    </row>
    <row r="150" spans="1:6" ht="12.75">
      <c r="A150" s="175">
        <v>140</v>
      </c>
      <c r="B150" s="106" t="s">
        <v>619</v>
      </c>
      <c r="C150" s="117"/>
      <c r="D150" s="117" t="s">
        <v>430</v>
      </c>
      <c r="E150" s="118"/>
      <c r="F150" s="119"/>
    </row>
    <row r="151" spans="1:6" ht="12.75">
      <c r="A151" s="175">
        <v>141</v>
      </c>
      <c r="B151" s="106" t="s">
        <v>527</v>
      </c>
      <c r="C151" s="117"/>
      <c r="D151" s="117" t="s">
        <v>430</v>
      </c>
      <c r="E151" s="125"/>
      <c r="F151" s="119"/>
    </row>
    <row r="152" spans="1:6" ht="12.75">
      <c r="A152" s="175">
        <v>142</v>
      </c>
      <c r="B152" s="120" t="s">
        <v>100</v>
      </c>
      <c r="C152" s="117"/>
      <c r="D152" s="117" t="s">
        <v>430</v>
      </c>
      <c r="E152" s="118"/>
      <c r="F152" s="119"/>
    </row>
    <row r="153" spans="1:6" ht="12.75">
      <c r="A153" s="175">
        <v>143</v>
      </c>
      <c r="B153" s="120" t="s">
        <v>101</v>
      </c>
      <c r="C153" s="117"/>
      <c r="D153" s="117" t="s">
        <v>430</v>
      </c>
      <c r="E153" s="118"/>
      <c r="F153" s="119"/>
    </row>
    <row r="154" spans="1:6" ht="12.75">
      <c r="A154" s="175">
        <v>144</v>
      </c>
      <c r="B154" s="120" t="s">
        <v>102</v>
      </c>
      <c r="C154" s="117"/>
      <c r="D154" s="117" t="s">
        <v>430</v>
      </c>
      <c r="E154" s="125"/>
      <c r="F154" s="119"/>
    </row>
    <row r="155" spans="1:6" ht="12.75">
      <c r="A155" s="175">
        <v>145</v>
      </c>
      <c r="B155" s="106" t="s">
        <v>103</v>
      </c>
      <c r="C155" s="117"/>
      <c r="D155" s="117" t="s">
        <v>430</v>
      </c>
      <c r="E155" s="118"/>
      <c r="F155" s="119"/>
    </row>
    <row r="156" spans="1:6" ht="12.75">
      <c r="A156" s="175">
        <v>146</v>
      </c>
      <c r="B156" s="106" t="s">
        <v>104</v>
      </c>
      <c r="C156" s="117"/>
      <c r="D156" s="117" t="s">
        <v>430</v>
      </c>
      <c r="E156" s="118"/>
      <c r="F156" s="119"/>
    </row>
    <row r="157" spans="1:6" ht="12.75">
      <c r="A157" s="175">
        <v>147</v>
      </c>
      <c r="B157" s="124" t="s">
        <v>604</v>
      </c>
      <c r="C157" s="117"/>
      <c r="D157" s="117" t="s">
        <v>430</v>
      </c>
      <c r="E157" s="118"/>
      <c r="F157" s="119"/>
    </row>
    <row r="158" spans="1:6" ht="12.75">
      <c r="A158" s="175">
        <v>148</v>
      </c>
      <c r="B158" s="106" t="s">
        <v>105</v>
      </c>
      <c r="C158" s="117"/>
      <c r="D158" s="117" t="s">
        <v>430</v>
      </c>
      <c r="E158" s="118"/>
      <c r="F158" s="119"/>
    </row>
    <row r="159" spans="1:6" ht="12.75">
      <c r="A159" s="175">
        <v>149</v>
      </c>
      <c r="B159" s="106" t="s">
        <v>106</v>
      </c>
      <c r="C159" s="117"/>
      <c r="D159" s="117" t="s">
        <v>430</v>
      </c>
      <c r="E159" s="118"/>
      <c r="F159" s="119"/>
    </row>
    <row r="160" spans="1:6" ht="12.75">
      <c r="A160" s="175">
        <v>150</v>
      </c>
      <c r="B160" s="106" t="s">
        <v>548</v>
      </c>
      <c r="C160" s="117"/>
      <c r="D160" s="117" t="s">
        <v>430</v>
      </c>
      <c r="E160" s="118"/>
      <c r="F160" s="119"/>
    </row>
    <row r="161" spans="1:6" ht="12.75">
      <c r="A161" s="175">
        <v>151</v>
      </c>
      <c r="B161" s="106" t="s">
        <v>107</v>
      </c>
      <c r="C161" s="117"/>
      <c r="D161" s="117" t="s">
        <v>430</v>
      </c>
      <c r="E161" s="118"/>
      <c r="F161" s="119"/>
    </row>
    <row r="162" spans="1:6" ht="12.75">
      <c r="A162" s="175">
        <v>152</v>
      </c>
      <c r="B162" s="120" t="s">
        <v>108</v>
      </c>
      <c r="C162" s="117"/>
      <c r="D162" s="117" t="s">
        <v>430</v>
      </c>
      <c r="E162" s="118"/>
      <c r="F162" s="119"/>
    </row>
    <row r="163" spans="1:6" ht="12.75">
      <c r="A163" s="175">
        <v>153</v>
      </c>
      <c r="B163" s="106" t="s">
        <v>109</v>
      </c>
      <c r="C163" s="117"/>
      <c r="D163" s="117" t="s">
        <v>430</v>
      </c>
      <c r="E163" s="118"/>
      <c r="F163" s="119"/>
    </row>
    <row r="164" spans="1:6" ht="12.75">
      <c r="A164" s="175">
        <v>154</v>
      </c>
      <c r="B164" s="106" t="s">
        <v>605</v>
      </c>
      <c r="C164" s="117"/>
      <c r="D164" s="117" t="s">
        <v>430</v>
      </c>
      <c r="E164" s="118"/>
      <c r="F164" s="119"/>
    </row>
    <row r="165" spans="1:6" ht="12.75">
      <c r="A165" s="175">
        <v>155</v>
      </c>
      <c r="B165" s="106" t="s">
        <v>410</v>
      </c>
      <c r="C165" s="117"/>
      <c r="D165" s="117" t="s">
        <v>430</v>
      </c>
      <c r="E165" s="118"/>
      <c r="F165" s="119"/>
    </row>
    <row r="166" spans="1:6" ht="12.75">
      <c r="A166" s="175">
        <v>156</v>
      </c>
      <c r="B166" s="106" t="s">
        <v>355</v>
      </c>
      <c r="C166" s="117"/>
      <c r="D166" s="117" t="s">
        <v>430</v>
      </c>
      <c r="E166" s="118"/>
      <c r="F166" s="119"/>
    </row>
    <row r="167" spans="1:6" ht="12.75">
      <c r="A167" s="175">
        <v>157</v>
      </c>
      <c r="B167" s="106" t="s">
        <v>533</v>
      </c>
      <c r="C167" s="117"/>
      <c r="D167" s="117" t="s">
        <v>430</v>
      </c>
      <c r="E167" s="118"/>
      <c r="F167" s="119"/>
    </row>
    <row r="168" spans="1:6" ht="12.75">
      <c r="A168" s="175">
        <v>158</v>
      </c>
      <c r="B168" s="106" t="s">
        <v>523</v>
      </c>
      <c r="C168" s="117"/>
      <c r="D168" s="117" t="s">
        <v>430</v>
      </c>
      <c r="E168" s="118"/>
      <c r="F168" s="119"/>
    </row>
    <row r="169" spans="1:6" ht="12.75">
      <c r="A169" s="175">
        <v>159</v>
      </c>
      <c r="B169" s="106" t="s">
        <v>110</v>
      </c>
      <c r="C169" s="117"/>
      <c r="D169" s="117" t="s">
        <v>430</v>
      </c>
      <c r="E169" s="118"/>
      <c r="F169" s="119"/>
    </row>
    <row r="170" spans="1:6" ht="12.75">
      <c r="A170" s="175">
        <v>160</v>
      </c>
      <c r="B170" s="106" t="s">
        <v>111</v>
      </c>
      <c r="C170" s="117"/>
      <c r="D170" s="117" t="s">
        <v>430</v>
      </c>
      <c r="E170" s="118"/>
      <c r="F170" s="119"/>
    </row>
    <row r="171" spans="1:6" ht="12.75">
      <c r="A171" s="175">
        <v>161</v>
      </c>
      <c r="B171" s="106" t="s">
        <v>112</v>
      </c>
      <c r="C171" s="130"/>
      <c r="D171" s="117" t="s">
        <v>430</v>
      </c>
      <c r="E171" s="118"/>
      <c r="F171" s="119"/>
    </row>
    <row r="172" spans="1:6" ht="12.75">
      <c r="A172" s="175">
        <v>162</v>
      </c>
      <c r="B172" s="106" t="s">
        <v>549</v>
      </c>
      <c r="C172" s="117"/>
      <c r="D172" s="117" t="s">
        <v>430</v>
      </c>
      <c r="E172" s="118"/>
      <c r="F172" s="119"/>
    </row>
    <row r="173" spans="1:6" ht="12.75">
      <c r="A173" s="175">
        <v>163</v>
      </c>
      <c r="B173" s="120" t="s">
        <v>358</v>
      </c>
      <c r="C173" s="117"/>
      <c r="D173" s="117" t="s">
        <v>430</v>
      </c>
      <c r="E173" s="118"/>
      <c r="F173" s="119"/>
    </row>
    <row r="174" spans="1:6" ht="12.75">
      <c r="A174" s="175">
        <v>164</v>
      </c>
      <c r="B174" s="106" t="s">
        <v>113</v>
      </c>
      <c r="C174" s="117"/>
      <c r="D174" s="117" t="s">
        <v>430</v>
      </c>
      <c r="E174" s="118"/>
      <c r="F174" s="119"/>
    </row>
    <row r="175" spans="1:6" ht="12.75">
      <c r="A175" s="175">
        <v>165</v>
      </c>
      <c r="B175" s="106" t="s">
        <v>620</v>
      </c>
      <c r="C175" s="117"/>
      <c r="D175" s="117" t="s">
        <v>430</v>
      </c>
      <c r="E175" s="118"/>
      <c r="F175" s="119"/>
    </row>
    <row r="176" spans="1:6" ht="12.75">
      <c r="A176" s="175">
        <v>166</v>
      </c>
      <c r="B176" s="120" t="s">
        <v>114</v>
      </c>
      <c r="C176" s="117"/>
      <c r="D176" s="117" t="s">
        <v>430</v>
      </c>
      <c r="E176" s="118"/>
      <c r="F176" s="119"/>
    </row>
    <row r="177" spans="1:6" ht="12.75">
      <c r="A177" s="175">
        <v>167</v>
      </c>
      <c r="B177" s="120" t="s">
        <v>115</v>
      </c>
      <c r="C177" s="117"/>
      <c r="D177" s="117" t="s">
        <v>430</v>
      </c>
      <c r="E177" s="118"/>
      <c r="F177" s="119"/>
    </row>
    <row r="178" spans="1:6" ht="12.75">
      <c r="A178" s="175">
        <v>168</v>
      </c>
      <c r="B178" s="120" t="s">
        <v>359</v>
      </c>
      <c r="C178" s="131"/>
      <c r="D178" s="117" t="s">
        <v>430</v>
      </c>
      <c r="E178" s="118"/>
      <c r="F178" s="119"/>
    </row>
    <row r="179" spans="1:6" ht="12.75">
      <c r="A179" s="175">
        <v>169</v>
      </c>
      <c r="B179" s="106" t="s">
        <v>360</v>
      </c>
      <c r="C179" s="117"/>
      <c r="D179" s="117" t="s">
        <v>430</v>
      </c>
      <c r="E179" s="118"/>
      <c r="F179" s="119"/>
    </row>
    <row r="180" spans="1:6" ht="12.75">
      <c r="A180" s="175">
        <v>170</v>
      </c>
      <c r="B180" s="106" t="s">
        <v>116</v>
      </c>
      <c r="C180" s="117"/>
      <c r="D180" s="117" t="s">
        <v>430</v>
      </c>
      <c r="E180" s="118"/>
      <c r="F180" s="119"/>
    </row>
    <row r="181" spans="1:6" ht="12.75">
      <c r="A181" s="175">
        <v>171</v>
      </c>
      <c r="B181" s="106" t="s">
        <v>361</v>
      </c>
      <c r="C181" s="117"/>
      <c r="D181" s="117" t="s">
        <v>430</v>
      </c>
      <c r="E181" s="118"/>
      <c r="F181" s="119"/>
    </row>
    <row r="182" spans="1:6" ht="12.75">
      <c r="A182" s="175">
        <v>172</v>
      </c>
      <c r="B182" s="106" t="s">
        <v>550</v>
      </c>
      <c r="C182" s="117"/>
      <c r="D182" s="117" t="s">
        <v>430</v>
      </c>
      <c r="E182" s="118"/>
      <c r="F182" s="119"/>
    </row>
    <row r="183" spans="1:6" ht="12.75">
      <c r="A183" s="175">
        <v>173</v>
      </c>
      <c r="B183" s="120" t="s">
        <v>117</v>
      </c>
      <c r="C183" s="117"/>
      <c r="D183" s="117" t="s">
        <v>430</v>
      </c>
      <c r="E183" s="118"/>
      <c r="F183" s="119"/>
    </row>
    <row r="184" spans="1:6" ht="12.75">
      <c r="A184" s="175">
        <v>174</v>
      </c>
      <c r="B184" s="106" t="s">
        <v>518</v>
      </c>
      <c r="C184" s="117"/>
      <c r="D184" s="128" t="s">
        <v>511</v>
      </c>
      <c r="E184" s="118"/>
      <c r="F184" s="119">
        <v>0</v>
      </c>
    </row>
    <row r="185" spans="1:6" ht="12.75">
      <c r="A185" s="175">
        <v>175</v>
      </c>
      <c r="B185" s="106" t="s">
        <v>353</v>
      </c>
      <c r="C185" s="117"/>
      <c r="D185" s="117" t="s">
        <v>430</v>
      </c>
      <c r="E185" s="118"/>
      <c r="F185" s="119"/>
    </row>
    <row r="186" spans="1:6" ht="12.75">
      <c r="A186" s="175">
        <v>176</v>
      </c>
      <c r="B186" s="120" t="s">
        <v>343</v>
      </c>
      <c r="C186" s="117"/>
      <c r="D186" s="117" t="s">
        <v>430</v>
      </c>
      <c r="E186" s="118"/>
      <c r="F186" s="119"/>
    </row>
    <row r="187" spans="1:6" ht="12.75">
      <c r="A187" s="175">
        <v>177</v>
      </c>
      <c r="B187" s="120" t="s">
        <v>344</v>
      </c>
      <c r="C187" s="117"/>
      <c r="D187" s="117" t="s">
        <v>430</v>
      </c>
      <c r="E187" s="118"/>
      <c r="F187" s="119"/>
    </row>
    <row r="188" spans="1:6" ht="12.75">
      <c r="A188" s="175">
        <v>178</v>
      </c>
      <c r="B188" s="106" t="s">
        <v>207</v>
      </c>
      <c r="C188" s="117"/>
      <c r="D188" s="117" t="s">
        <v>430</v>
      </c>
      <c r="E188" s="118"/>
      <c r="F188" s="119"/>
    </row>
    <row r="189" spans="1:6" ht="12.75">
      <c r="A189" s="175">
        <v>179</v>
      </c>
      <c r="B189" s="120" t="s">
        <v>345</v>
      </c>
      <c r="C189" s="117"/>
      <c r="D189" s="117" t="s">
        <v>430</v>
      </c>
      <c r="E189" s="118"/>
      <c r="F189" s="119"/>
    </row>
    <row r="190" spans="1:6" ht="12.75">
      <c r="A190" s="175">
        <v>180</v>
      </c>
      <c r="B190" s="120" t="s">
        <v>346</v>
      </c>
      <c r="C190" s="117"/>
      <c r="D190" s="117" t="s">
        <v>430</v>
      </c>
      <c r="E190" s="118"/>
      <c r="F190" s="119"/>
    </row>
    <row r="191" spans="1:6" ht="12.75">
      <c r="A191" s="175">
        <v>181</v>
      </c>
      <c r="B191" s="120" t="s">
        <v>347</v>
      </c>
      <c r="C191" s="117"/>
      <c r="D191" s="117" t="s">
        <v>430</v>
      </c>
      <c r="E191" s="118"/>
      <c r="F191" s="119"/>
    </row>
    <row r="192" spans="1:6" ht="12.75">
      <c r="A192" s="175">
        <v>182</v>
      </c>
      <c r="B192" s="106" t="s">
        <v>0</v>
      </c>
      <c r="C192" s="117"/>
      <c r="D192" s="117" t="s">
        <v>430</v>
      </c>
      <c r="E192" s="118"/>
      <c r="F192" s="119"/>
    </row>
    <row r="193" spans="1:6" ht="12.75">
      <c r="A193" s="175">
        <v>183</v>
      </c>
      <c r="B193" s="106" t="s">
        <v>29</v>
      </c>
      <c r="C193" s="117"/>
      <c r="D193" s="117" t="s">
        <v>430</v>
      </c>
      <c r="E193" s="118"/>
      <c r="F193" s="119"/>
    </row>
    <row r="194" spans="1:6" ht="12.75">
      <c r="A194" s="175">
        <v>184</v>
      </c>
      <c r="B194" s="120" t="s">
        <v>1</v>
      </c>
      <c r="C194" s="117"/>
      <c r="D194" s="117" t="s">
        <v>430</v>
      </c>
      <c r="E194" s="134"/>
      <c r="F194" s="135"/>
    </row>
    <row r="195" spans="1:6" ht="12.75">
      <c r="A195" s="175">
        <v>185</v>
      </c>
      <c r="B195" s="120" t="s">
        <v>2</v>
      </c>
      <c r="C195" s="117"/>
      <c r="D195" s="117" t="s">
        <v>430</v>
      </c>
      <c r="E195" s="118"/>
      <c r="F195" s="136"/>
    </row>
    <row r="196" spans="1:6" ht="12.75">
      <c r="A196" s="175">
        <v>186</v>
      </c>
      <c r="B196" s="120" t="s">
        <v>343</v>
      </c>
      <c r="C196" s="117"/>
      <c r="D196" s="117" t="s">
        <v>430</v>
      </c>
      <c r="E196" s="118"/>
      <c r="F196" s="119"/>
    </row>
    <row r="197" spans="1:6" ht="12.75">
      <c r="A197" s="175">
        <v>187</v>
      </c>
      <c r="B197" s="120" t="s">
        <v>344</v>
      </c>
      <c r="C197" s="117"/>
      <c r="D197" s="117" t="s">
        <v>430</v>
      </c>
      <c r="E197" s="118"/>
      <c r="F197" s="119"/>
    </row>
    <row r="198" spans="1:6" ht="12.75">
      <c r="A198" s="175">
        <v>188</v>
      </c>
      <c r="B198" s="106" t="s">
        <v>207</v>
      </c>
      <c r="C198" s="117"/>
      <c r="D198" s="117" t="s">
        <v>430</v>
      </c>
      <c r="E198" s="118"/>
      <c r="F198" s="119"/>
    </row>
    <row r="199" spans="1:6" ht="12.75">
      <c r="A199" s="175">
        <v>189</v>
      </c>
      <c r="B199" s="120" t="s">
        <v>345</v>
      </c>
      <c r="C199" s="117"/>
      <c r="D199" s="117" t="s">
        <v>430</v>
      </c>
      <c r="E199" s="118"/>
      <c r="F199" s="119"/>
    </row>
    <row r="200" spans="1:6" ht="12.75">
      <c r="A200" s="175">
        <v>190</v>
      </c>
      <c r="B200" s="120" t="s">
        <v>346</v>
      </c>
      <c r="C200" s="117"/>
      <c r="D200" s="117" t="s">
        <v>430</v>
      </c>
      <c r="E200" s="118"/>
      <c r="F200" s="119"/>
    </row>
    <row r="201" spans="1:6" ht="12.75">
      <c r="A201" s="175">
        <v>191</v>
      </c>
      <c r="B201" s="120" t="s">
        <v>347</v>
      </c>
      <c r="C201" s="117"/>
      <c r="D201" s="117" t="s">
        <v>430</v>
      </c>
      <c r="E201" s="118"/>
      <c r="F201" s="119"/>
    </row>
    <row r="202" spans="1:6" ht="12.75">
      <c r="A202" s="175">
        <v>192</v>
      </c>
      <c r="B202" s="106" t="s">
        <v>0</v>
      </c>
      <c r="C202" s="117"/>
      <c r="D202" s="117" t="s">
        <v>430</v>
      </c>
      <c r="E202" s="118"/>
      <c r="F202" s="119"/>
    </row>
    <row r="203" spans="1:6" ht="12.75">
      <c r="A203" s="175">
        <v>193</v>
      </c>
      <c r="B203" s="106" t="s">
        <v>29</v>
      </c>
      <c r="C203" s="117"/>
      <c r="D203" s="117" t="s">
        <v>430</v>
      </c>
      <c r="E203" s="118"/>
      <c r="F203" s="119"/>
    </row>
    <row r="204" spans="1:6" ht="12.75">
      <c r="A204" s="175">
        <v>194</v>
      </c>
      <c r="B204" s="120" t="s">
        <v>1</v>
      </c>
      <c r="C204" s="117"/>
      <c r="D204" s="117" t="s">
        <v>430</v>
      </c>
      <c r="E204" s="118"/>
      <c r="F204" s="119"/>
    </row>
    <row r="205" spans="1:6" ht="13.5" thickBot="1">
      <c r="A205" s="175">
        <v>195</v>
      </c>
      <c r="B205" s="120" t="s">
        <v>2</v>
      </c>
      <c r="C205" s="117"/>
      <c r="D205" s="117" t="s">
        <v>430</v>
      </c>
      <c r="E205" s="134"/>
      <c r="F205" s="135"/>
    </row>
    <row r="206" spans="1:6" ht="13.5" thickBot="1">
      <c r="A206" s="319" t="s">
        <v>3</v>
      </c>
      <c r="B206" s="320"/>
      <c r="C206" s="320"/>
      <c r="D206" s="321"/>
      <c r="E206" s="182"/>
      <c r="F206" s="183"/>
    </row>
    <row r="207" spans="1:6" ht="12.75">
      <c r="A207" s="77"/>
      <c r="B207" s="77"/>
      <c r="C207" s="77"/>
      <c r="D207" s="77"/>
      <c r="E207" s="137"/>
      <c r="F207" s="138"/>
    </row>
    <row r="208" spans="1:6" ht="12.75">
      <c r="A208" s="312" t="s">
        <v>606</v>
      </c>
      <c r="B208" s="312"/>
      <c r="C208" s="312"/>
      <c r="D208" s="312"/>
      <c r="E208" s="139"/>
      <c r="F208" s="140"/>
    </row>
    <row r="209" spans="1:6" ht="12.75">
      <c r="A209" s="141" t="s">
        <v>607</v>
      </c>
      <c r="B209" s="141"/>
      <c r="C209" s="141"/>
      <c r="D209" s="141"/>
      <c r="E209" s="139"/>
      <c r="F209" s="140"/>
    </row>
    <row r="210" spans="1:6" ht="12.75">
      <c r="A210" s="312" t="s">
        <v>608</v>
      </c>
      <c r="B210" s="312"/>
      <c r="C210" s="312"/>
      <c r="D210" s="312"/>
      <c r="E210" s="139"/>
      <c r="F210" s="140"/>
    </row>
    <row r="211" spans="1:6" ht="12.75">
      <c r="A211" s="313" t="s">
        <v>621</v>
      </c>
      <c r="B211" s="314"/>
      <c r="C211" s="314"/>
      <c r="D211" s="314"/>
      <c r="E211" s="314"/>
      <c r="F211" s="314"/>
    </row>
    <row r="212" spans="1:6" ht="12.75">
      <c r="A212" s="193"/>
      <c r="C212" s="194"/>
      <c r="D212" s="193"/>
      <c r="E212" s="195"/>
      <c r="F212" s="196"/>
    </row>
    <row r="213" spans="2:6" ht="12.75">
      <c r="B213" s="143"/>
      <c r="C213" s="144"/>
      <c r="D213" s="143"/>
      <c r="F213" s="138" t="s">
        <v>642</v>
      </c>
    </row>
    <row r="214" spans="2:6" ht="15.75">
      <c r="B214" s="73"/>
      <c r="C214" s="60"/>
      <c r="D214" s="73"/>
      <c r="E214" s="73"/>
      <c r="F214" s="143"/>
    </row>
    <row r="215" spans="2:6" ht="13.5" customHeight="1">
      <c r="B215" s="73"/>
      <c r="C215" s="60"/>
      <c r="D215" s="73"/>
      <c r="E215" s="73"/>
      <c r="F215" s="75"/>
    </row>
    <row r="216" spans="2:6" ht="12.75">
      <c r="B216" s="60"/>
      <c r="C216" s="60"/>
      <c r="D216" s="78"/>
      <c r="E216" s="78"/>
      <c r="F216" s="60"/>
    </row>
  </sheetData>
  <sheetProtection/>
  <mergeCells count="6">
    <mergeCell ref="A206:D206"/>
    <mergeCell ref="A208:D208"/>
    <mergeCell ref="A210:D210"/>
    <mergeCell ref="A211:F211"/>
    <mergeCell ref="F7:F9"/>
    <mergeCell ref="B2:E2"/>
  </mergeCells>
  <printOptions/>
  <pageMargins left="0.5511811023622047" right="0.35433070866141736" top="0.5905511811023623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5"/>
  <sheetViews>
    <sheetView zoomScale="130" zoomScaleNormal="130" zoomScalePageLayoutView="0" workbookViewId="0" topLeftCell="A154">
      <selection activeCell="A164" sqref="A164:D164"/>
    </sheetView>
  </sheetViews>
  <sheetFormatPr defaultColWidth="9.140625" defaultRowHeight="12.75"/>
  <cols>
    <col min="1" max="1" width="4.7109375" style="142" customWidth="1"/>
    <col min="2" max="2" width="37.7109375" style="142" customWidth="1"/>
    <col min="3" max="3" width="17.00390625" style="142" customWidth="1"/>
    <col min="4" max="4" width="9.8515625" style="142" customWidth="1"/>
    <col min="5" max="5" width="12.28125" style="142" customWidth="1"/>
    <col min="6" max="6" width="9.00390625" style="142" customWidth="1"/>
    <col min="7" max="16384" width="9.140625" style="142" customWidth="1"/>
  </cols>
  <sheetData>
    <row r="1" spans="1:5" ht="15.75">
      <c r="A1" s="302" t="s">
        <v>642</v>
      </c>
      <c r="E1" s="203" t="s">
        <v>647</v>
      </c>
    </row>
    <row r="2" spans="1:5" ht="15.75">
      <c r="A2" s="197"/>
      <c r="B2" s="198"/>
      <c r="C2" s="199"/>
      <c r="D2" s="198"/>
      <c r="E2" s="200"/>
    </row>
    <row r="3" spans="1:6" ht="15.75">
      <c r="A3" s="197"/>
      <c r="B3" s="323" t="s">
        <v>474</v>
      </c>
      <c r="C3" s="323"/>
      <c r="D3" s="323"/>
      <c r="E3" s="323"/>
      <c r="F3" s="323"/>
    </row>
    <row r="4" spans="1:6" ht="15.75">
      <c r="A4" s="197"/>
      <c r="B4" s="198"/>
      <c r="C4" s="201"/>
      <c r="D4" s="202"/>
      <c r="E4" s="203"/>
      <c r="F4" s="203"/>
    </row>
    <row r="5" spans="1:6" ht="15.75">
      <c r="A5" s="204"/>
      <c r="B5" s="205" t="s">
        <v>501</v>
      </c>
      <c r="C5" s="205"/>
      <c r="D5" s="205"/>
      <c r="E5" s="205"/>
      <c r="F5" s="205"/>
    </row>
    <row r="6" spans="1:6" ht="15.75">
      <c r="A6" s="204"/>
      <c r="B6" s="206" t="s">
        <v>500</v>
      </c>
      <c r="C6" s="201"/>
      <c r="D6" s="202"/>
      <c r="E6" s="203"/>
      <c r="F6" s="203"/>
    </row>
    <row r="7" spans="1:6" ht="15.75">
      <c r="A7" s="204"/>
      <c r="B7" s="202" t="s">
        <v>496</v>
      </c>
      <c r="C7" s="202"/>
      <c r="D7" s="202"/>
      <c r="E7" s="202"/>
      <c r="F7" s="207"/>
    </row>
    <row r="8" spans="1:6" ht="12.75" customHeight="1" thickBot="1">
      <c r="A8" s="197"/>
      <c r="B8" s="198"/>
      <c r="C8" s="201" t="s">
        <v>468</v>
      </c>
      <c r="D8" s="198"/>
      <c r="E8" s="200"/>
      <c r="F8" s="200"/>
    </row>
    <row r="9" spans="1:6" ht="12.75">
      <c r="A9" s="330" t="s">
        <v>382</v>
      </c>
      <c r="B9" s="324" t="s">
        <v>418</v>
      </c>
      <c r="C9" s="333" t="s">
        <v>419</v>
      </c>
      <c r="D9" s="324" t="s">
        <v>420</v>
      </c>
      <c r="E9" s="208" t="s">
        <v>421</v>
      </c>
      <c r="F9" s="327" t="s">
        <v>499</v>
      </c>
    </row>
    <row r="10" spans="1:6" ht="12.75">
      <c r="A10" s="331"/>
      <c r="B10" s="325"/>
      <c r="C10" s="334"/>
      <c r="D10" s="325"/>
      <c r="E10" s="209" t="s">
        <v>424</v>
      </c>
      <c r="F10" s="328"/>
    </row>
    <row r="11" spans="1:6" ht="13.5" thickBot="1">
      <c r="A11" s="332"/>
      <c r="B11" s="326"/>
      <c r="C11" s="335"/>
      <c r="D11" s="326"/>
      <c r="E11" s="210" t="s">
        <v>426</v>
      </c>
      <c r="F11" s="329"/>
    </row>
    <row r="12" spans="1:6" s="248" customFormat="1" ht="13.5" customHeight="1" thickBot="1">
      <c r="A12" s="211">
        <v>0</v>
      </c>
      <c r="B12" s="211">
        <v>1</v>
      </c>
      <c r="C12" s="212" t="s">
        <v>428</v>
      </c>
      <c r="D12" s="211">
        <v>3</v>
      </c>
      <c r="E12" s="213" t="s">
        <v>429</v>
      </c>
      <c r="F12" s="86">
        <v>5</v>
      </c>
    </row>
    <row r="13" spans="1:6" s="248" customFormat="1" ht="13.5" customHeight="1">
      <c r="A13" s="214">
        <v>1</v>
      </c>
      <c r="B13" s="215" t="s">
        <v>465</v>
      </c>
      <c r="C13" s="216"/>
      <c r="D13" s="217" t="s">
        <v>430</v>
      </c>
      <c r="E13" s="218"/>
      <c r="F13" s="219"/>
    </row>
    <row r="14" spans="1:6" s="248" customFormat="1" ht="13.5" customHeight="1">
      <c r="A14" s="220">
        <v>2</v>
      </c>
      <c r="B14" s="221" t="s">
        <v>385</v>
      </c>
      <c r="C14" s="222"/>
      <c r="D14" s="223" t="s">
        <v>430</v>
      </c>
      <c r="E14" s="224"/>
      <c r="F14" s="225"/>
    </row>
    <row r="15" spans="1:6" s="248" customFormat="1" ht="13.5" customHeight="1">
      <c r="A15" s="220">
        <v>3</v>
      </c>
      <c r="B15" s="221" t="s">
        <v>386</v>
      </c>
      <c r="C15" s="222"/>
      <c r="D15" s="223" t="s">
        <v>430</v>
      </c>
      <c r="E15" s="224"/>
      <c r="F15" s="225"/>
    </row>
    <row r="16" spans="1:6" s="248" customFormat="1" ht="13.5" customHeight="1">
      <c r="A16" s="220">
        <v>4</v>
      </c>
      <c r="B16" s="221" t="s">
        <v>30</v>
      </c>
      <c r="C16" s="222"/>
      <c r="D16" s="223" t="s">
        <v>430</v>
      </c>
      <c r="E16" s="224"/>
      <c r="F16" s="225"/>
    </row>
    <row r="17" spans="1:6" s="248" customFormat="1" ht="24" customHeight="1">
      <c r="A17" s="220">
        <v>5</v>
      </c>
      <c r="B17" s="221" t="s">
        <v>450</v>
      </c>
      <c r="C17" s="222"/>
      <c r="D17" s="223" t="s">
        <v>430</v>
      </c>
      <c r="E17" s="224"/>
      <c r="F17" s="225"/>
    </row>
    <row r="18" spans="1:6" s="248" customFormat="1" ht="24" customHeight="1">
      <c r="A18" s="220">
        <v>6</v>
      </c>
      <c r="B18" s="221" t="s">
        <v>387</v>
      </c>
      <c r="C18" s="226"/>
      <c r="D18" s="227" t="s">
        <v>430</v>
      </c>
      <c r="E18" s="228"/>
      <c r="F18" s="229"/>
    </row>
    <row r="19" spans="1:6" s="248" customFormat="1" ht="13.5" customHeight="1">
      <c r="A19" s="220">
        <v>7</v>
      </c>
      <c r="B19" s="221" t="s">
        <v>388</v>
      </c>
      <c r="C19" s="226"/>
      <c r="D19" s="227" t="s">
        <v>430</v>
      </c>
      <c r="E19" s="224"/>
      <c r="F19" s="229"/>
    </row>
    <row r="20" spans="1:6" s="248" customFormat="1" ht="22.5" customHeight="1">
      <c r="A20" s="230">
        <v>8</v>
      </c>
      <c r="B20" s="221" t="s">
        <v>389</v>
      </c>
      <c r="C20" s="226"/>
      <c r="D20" s="227" t="s">
        <v>430</v>
      </c>
      <c r="E20" s="228"/>
      <c r="F20" s="229"/>
    </row>
    <row r="21" spans="1:6" s="248" customFormat="1" ht="13.5" customHeight="1">
      <c r="A21" s="220">
        <v>9</v>
      </c>
      <c r="B21" s="231" t="s">
        <v>390</v>
      </c>
      <c r="C21" s="222"/>
      <c r="D21" s="223" t="s">
        <v>430</v>
      </c>
      <c r="E21" s="224"/>
      <c r="F21" s="225"/>
    </row>
    <row r="22" spans="1:6" s="248" customFormat="1" ht="13.5" customHeight="1">
      <c r="A22" s="220">
        <v>10</v>
      </c>
      <c r="B22" s="231" t="s">
        <v>8</v>
      </c>
      <c r="C22" s="232"/>
      <c r="D22" s="223" t="s">
        <v>430</v>
      </c>
      <c r="E22" s="224"/>
      <c r="F22" s="225"/>
    </row>
    <row r="23" spans="1:6" s="248" customFormat="1" ht="13.5" customHeight="1">
      <c r="A23" s="220">
        <v>11</v>
      </c>
      <c r="B23" s="231" t="s">
        <v>432</v>
      </c>
      <c r="C23" s="232"/>
      <c r="D23" s="223" t="s">
        <v>430</v>
      </c>
      <c r="E23" s="224"/>
      <c r="F23" s="225"/>
    </row>
    <row r="24" spans="1:6" s="248" customFormat="1" ht="13.5" customHeight="1">
      <c r="A24" s="220">
        <v>12</v>
      </c>
      <c r="B24" s="221" t="s">
        <v>267</v>
      </c>
      <c r="C24" s="222"/>
      <c r="D24" s="223" t="s">
        <v>430</v>
      </c>
      <c r="E24" s="224"/>
      <c r="F24" s="225"/>
    </row>
    <row r="25" spans="1:6" s="248" customFormat="1" ht="13.5" customHeight="1">
      <c r="A25" s="220">
        <v>13</v>
      </c>
      <c r="B25" s="221" t="s">
        <v>451</v>
      </c>
      <c r="C25" s="222"/>
      <c r="D25" s="223" t="s">
        <v>430</v>
      </c>
      <c r="E25" s="224"/>
      <c r="F25" s="225"/>
    </row>
    <row r="26" spans="1:6" s="248" customFormat="1" ht="13.5" customHeight="1">
      <c r="A26" s="220">
        <v>14</v>
      </c>
      <c r="B26" s="231" t="s">
        <v>466</v>
      </c>
      <c r="C26" s="222"/>
      <c r="D26" s="223" t="s">
        <v>430</v>
      </c>
      <c r="E26" s="224"/>
      <c r="F26" s="225"/>
    </row>
    <row r="27" spans="1:6" s="248" customFormat="1" ht="13.5" customHeight="1">
      <c r="A27" s="220">
        <v>15</v>
      </c>
      <c r="B27" s="231" t="s">
        <v>467</v>
      </c>
      <c r="C27" s="222"/>
      <c r="D27" s="223" t="s">
        <v>430</v>
      </c>
      <c r="E27" s="224"/>
      <c r="F27" s="225"/>
    </row>
    <row r="28" spans="1:6" s="248" customFormat="1" ht="13.5" customHeight="1">
      <c r="A28" s="220">
        <v>16</v>
      </c>
      <c r="B28" s="221" t="s">
        <v>391</v>
      </c>
      <c r="C28" s="222"/>
      <c r="D28" s="223" t="s">
        <v>430</v>
      </c>
      <c r="E28" s="224"/>
      <c r="F28" s="225"/>
    </row>
    <row r="29" spans="1:6" s="248" customFormat="1" ht="13.5" customHeight="1">
      <c r="A29" s="220">
        <v>17</v>
      </c>
      <c r="B29" s="221" t="s">
        <v>392</v>
      </c>
      <c r="C29" s="226"/>
      <c r="D29" s="227" t="s">
        <v>430</v>
      </c>
      <c r="E29" s="224"/>
      <c r="F29" s="229"/>
    </row>
    <row r="30" spans="1:6" s="248" customFormat="1" ht="13.5" customHeight="1">
      <c r="A30" s="220">
        <v>18</v>
      </c>
      <c r="B30" s="221" t="s">
        <v>393</v>
      </c>
      <c r="C30" s="226"/>
      <c r="D30" s="227" t="s">
        <v>430</v>
      </c>
      <c r="E30" s="228"/>
      <c r="F30" s="229"/>
    </row>
    <row r="31" spans="1:6" s="248" customFormat="1" ht="13.5" customHeight="1">
      <c r="A31" s="220">
        <v>19</v>
      </c>
      <c r="B31" s="221" t="s">
        <v>394</v>
      </c>
      <c r="C31" s="222"/>
      <c r="D31" s="223" t="s">
        <v>430</v>
      </c>
      <c r="E31" s="224"/>
      <c r="F31" s="225"/>
    </row>
    <row r="32" spans="1:6" s="248" customFormat="1" ht="13.5" customHeight="1">
      <c r="A32" s="220">
        <v>20</v>
      </c>
      <c r="B32" s="221" t="s">
        <v>395</v>
      </c>
      <c r="C32" s="222"/>
      <c r="D32" s="223" t="s">
        <v>430</v>
      </c>
      <c r="E32" s="224"/>
      <c r="F32" s="225"/>
    </row>
    <row r="33" spans="1:6" s="248" customFormat="1" ht="13.5" customHeight="1">
      <c r="A33" s="220">
        <v>21</v>
      </c>
      <c r="B33" s="231" t="s">
        <v>260</v>
      </c>
      <c r="C33" s="222"/>
      <c r="D33" s="223" t="s">
        <v>430</v>
      </c>
      <c r="E33" s="224"/>
      <c r="F33" s="225"/>
    </row>
    <row r="34" spans="1:6" s="248" customFormat="1" ht="13.5" customHeight="1">
      <c r="A34" s="220">
        <v>22</v>
      </c>
      <c r="B34" s="221" t="s">
        <v>32</v>
      </c>
      <c r="C34" s="222"/>
      <c r="D34" s="223" t="s">
        <v>430</v>
      </c>
      <c r="E34" s="224"/>
      <c r="F34" s="225"/>
    </row>
    <row r="35" spans="1:6" s="248" customFormat="1" ht="13.5" customHeight="1">
      <c r="A35" s="220">
        <v>23</v>
      </c>
      <c r="B35" s="221" t="s">
        <v>396</v>
      </c>
      <c r="C35" s="222"/>
      <c r="D35" s="223" t="s">
        <v>430</v>
      </c>
      <c r="E35" s="224"/>
      <c r="F35" s="225"/>
    </row>
    <row r="36" spans="1:6" s="248" customFormat="1" ht="13.5" customHeight="1">
      <c r="A36" s="220">
        <v>24</v>
      </c>
      <c r="B36" s="221" t="s">
        <v>397</v>
      </c>
      <c r="C36" s="222"/>
      <c r="D36" s="223" t="s">
        <v>430</v>
      </c>
      <c r="E36" s="224"/>
      <c r="F36" s="225"/>
    </row>
    <row r="37" spans="1:6" s="248" customFormat="1" ht="13.5" customHeight="1">
      <c r="A37" s="220">
        <v>25</v>
      </c>
      <c r="B37" s="221" t="s">
        <v>622</v>
      </c>
      <c r="C37" s="226"/>
      <c r="D37" s="227" t="s">
        <v>430</v>
      </c>
      <c r="E37" s="224"/>
      <c r="F37" s="229"/>
    </row>
    <row r="38" spans="1:6" s="248" customFormat="1" ht="13.5" customHeight="1">
      <c r="A38" s="220">
        <v>26</v>
      </c>
      <c r="B38" s="221" t="s">
        <v>398</v>
      </c>
      <c r="C38" s="222"/>
      <c r="D38" s="223" t="s">
        <v>430</v>
      </c>
      <c r="E38" s="224"/>
      <c r="F38" s="225"/>
    </row>
    <row r="39" spans="1:6" s="248" customFormat="1" ht="13.5" customHeight="1">
      <c r="A39" s="220">
        <v>27</v>
      </c>
      <c r="B39" s="221" t="s">
        <v>399</v>
      </c>
      <c r="C39" s="222"/>
      <c r="D39" s="223" t="s">
        <v>430</v>
      </c>
      <c r="E39" s="224"/>
      <c r="F39" s="225"/>
    </row>
    <row r="40" spans="1:6" s="248" customFormat="1" ht="13.5" customHeight="1">
      <c r="A40" s="220">
        <v>28</v>
      </c>
      <c r="B40" s="221" t="s">
        <v>400</v>
      </c>
      <c r="C40" s="222"/>
      <c r="D40" s="223" t="s">
        <v>430</v>
      </c>
      <c r="E40" s="224"/>
      <c r="F40" s="225"/>
    </row>
    <row r="41" spans="1:6" s="248" customFormat="1" ht="13.5" customHeight="1">
      <c r="A41" s="220">
        <v>29</v>
      </c>
      <c r="B41" s="221" t="s">
        <v>233</v>
      </c>
      <c r="C41" s="222"/>
      <c r="D41" s="223" t="s">
        <v>430</v>
      </c>
      <c r="E41" s="224"/>
      <c r="F41" s="225"/>
    </row>
    <row r="42" spans="1:6" s="248" customFormat="1" ht="13.5" customHeight="1">
      <c r="A42" s="220">
        <v>30</v>
      </c>
      <c r="B42" s="221" t="s">
        <v>460</v>
      </c>
      <c r="C42" s="222"/>
      <c r="D42" s="223" t="s">
        <v>430</v>
      </c>
      <c r="E42" s="224"/>
      <c r="F42" s="225"/>
    </row>
    <row r="43" spans="1:6" s="248" customFormat="1" ht="13.5" customHeight="1">
      <c r="A43" s="220">
        <v>31</v>
      </c>
      <c r="B43" s="221" t="s">
        <v>378</v>
      </c>
      <c r="C43" s="222"/>
      <c r="D43" s="223" t="s">
        <v>430</v>
      </c>
      <c r="E43" s="224"/>
      <c r="F43" s="225"/>
    </row>
    <row r="44" spans="1:6" s="248" customFormat="1" ht="13.5" customHeight="1">
      <c r="A44" s="220">
        <v>32</v>
      </c>
      <c r="B44" s="221" t="s">
        <v>452</v>
      </c>
      <c r="C44" s="222"/>
      <c r="D44" s="223" t="s">
        <v>430</v>
      </c>
      <c r="E44" s="224"/>
      <c r="F44" s="225"/>
    </row>
    <row r="45" spans="1:6" s="248" customFormat="1" ht="13.5" customHeight="1">
      <c r="A45" s="220">
        <v>33</v>
      </c>
      <c r="B45" s="221" t="s">
        <v>401</v>
      </c>
      <c r="C45" s="222"/>
      <c r="D45" s="223" t="s">
        <v>430</v>
      </c>
      <c r="E45" s="224"/>
      <c r="F45" s="225"/>
    </row>
    <row r="46" spans="1:6" s="248" customFormat="1" ht="13.5" customHeight="1">
      <c r="A46" s="220">
        <v>34</v>
      </c>
      <c r="B46" s="221" t="s">
        <v>402</v>
      </c>
      <c r="C46" s="222"/>
      <c r="D46" s="223" t="s">
        <v>430</v>
      </c>
      <c r="E46" s="224"/>
      <c r="F46" s="225"/>
    </row>
    <row r="47" spans="1:6" s="248" customFormat="1" ht="13.5" customHeight="1">
      <c r="A47" s="220">
        <v>35</v>
      </c>
      <c r="B47" s="221" t="s">
        <v>403</v>
      </c>
      <c r="C47" s="222"/>
      <c r="D47" s="223" t="s">
        <v>430</v>
      </c>
      <c r="E47" s="224"/>
      <c r="F47" s="225"/>
    </row>
    <row r="48" spans="1:6" s="248" customFormat="1" ht="13.5" customHeight="1">
      <c r="A48" s="220">
        <v>36</v>
      </c>
      <c r="B48" s="221" t="s">
        <v>244</v>
      </c>
      <c r="C48" s="222"/>
      <c r="D48" s="223" t="s">
        <v>430</v>
      </c>
      <c r="E48" s="224"/>
      <c r="F48" s="225"/>
    </row>
    <row r="49" spans="1:6" s="248" customFormat="1" ht="13.5" customHeight="1">
      <c r="A49" s="220">
        <v>37</v>
      </c>
      <c r="B49" s="221" t="s">
        <v>443</v>
      </c>
      <c r="C49" s="222"/>
      <c r="D49" s="223" t="s">
        <v>430</v>
      </c>
      <c r="E49" s="224"/>
      <c r="F49" s="225"/>
    </row>
    <row r="50" spans="1:6" s="248" customFormat="1" ht="13.5" customHeight="1">
      <c r="A50" s="220">
        <v>38</v>
      </c>
      <c r="B50" s="221" t="s">
        <v>404</v>
      </c>
      <c r="C50" s="222"/>
      <c r="D50" s="223" t="s">
        <v>430</v>
      </c>
      <c r="E50" s="224"/>
      <c r="F50" s="225"/>
    </row>
    <row r="51" spans="1:6" s="248" customFormat="1" ht="13.5" customHeight="1">
      <c r="A51" s="220">
        <v>39</v>
      </c>
      <c r="B51" s="221" t="s">
        <v>405</v>
      </c>
      <c r="C51" s="222"/>
      <c r="D51" s="223" t="s">
        <v>430</v>
      </c>
      <c r="E51" s="224"/>
      <c r="F51" s="225"/>
    </row>
    <row r="52" spans="1:6" s="248" customFormat="1" ht="13.5" customHeight="1">
      <c r="A52" s="230">
        <v>40</v>
      </c>
      <c r="B52" s="231" t="s">
        <v>623</v>
      </c>
      <c r="C52" s="226"/>
      <c r="D52" s="227" t="s">
        <v>430</v>
      </c>
      <c r="E52" s="228"/>
      <c r="F52" s="229"/>
    </row>
    <row r="53" spans="1:6" s="248" customFormat="1" ht="13.5" customHeight="1">
      <c r="A53" s="220">
        <v>41</v>
      </c>
      <c r="B53" s="221" t="s">
        <v>406</v>
      </c>
      <c r="C53" s="222"/>
      <c r="D53" s="223" t="s">
        <v>430</v>
      </c>
      <c r="E53" s="224"/>
      <c r="F53" s="225"/>
    </row>
    <row r="54" spans="1:6" s="248" customFormat="1" ht="13.5" customHeight="1">
      <c r="A54" s="220">
        <v>42</v>
      </c>
      <c r="B54" s="221" t="s">
        <v>444</v>
      </c>
      <c r="C54" s="222"/>
      <c r="D54" s="223" t="s">
        <v>430</v>
      </c>
      <c r="E54" s="224"/>
      <c r="F54" s="225"/>
    </row>
    <row r="55" spans="1:6" s="248" customFormat="1" ht="13.5" customHeight="1">
      <c r="A55" s="220">
        <v>43</v>
      </c>
      <c r="B55" s="221" t="s">
        <v>407</v>
      </c>
      <c r="C55" s="222"/>
      <c r="D55" s="223" t="s">
        <v>430</v>
      </c>
      <c r="E55" s="224"/>
      <c r="F55" s="225"/>
    </row>
    <row r="56" spans="1:6" s="248" customFormat="1" ht="13.5" customHeight="1">
      <c r="A56" s="220">
        <v>44</v>
      </c>
      <c r="B56" s="221" t="s">
        <v>408</v>
      </c>
      <c r="C56" s="222"/>
      <c r="D56" s="223" t="s">
        <v>430</v>
      </c>
      <c r="E56" s="224"/>
      <c r="F56" s="225"/>
    </row>
    <row r="57" spans="1:6" s="248" customFormat="1" ht="13.5" customHeight="1">
      <c r="A57" s="220">
        <v>45</v>
      </c>
      <c r="B57" s="221" t="s">
        <v>446</v>
      </c>
      <c r="C57" s="222"/>
      <c r="D57" s="223" t="s">
        <v>430</v>
      </c>
      <c r="E57" s="224"/>
      <c r="F57" s="225"/>
    </row>
    <row r="58" spans="1:6" s="248" customFormat="1" ht="13.5" customHeight="1">
      <c r="A58" s="220">
        <v>46</v>
      </c>
      <c r="B58" s="221" t="s">
        <v>212</v>
      </c>
      <c r="C58" s="222"/>
      <c r="D58" s="223" t="s">
        <v>430</v>
      </c>
      <c r="E58" s="224"/>
      <c r="F58" s="225"/>
    </row>
    <row r="59" spans="1:6" s="248" customFormat="1" ht="13.5" customHeight="1">
      <c r="A59" s="220">
        <v>47</v>
      </c>
      <c r="B59" s="231" t="s">
        <v>409</v>
      </c>
      <c r="C59" s="222"/>
      <c r="D59" s="223" t="s">
        <v>430</v>
      </c>
      <c r="E59" s="224"/>
      <c r="F59" s="225"/>
    </row>
    <row r="60" spans="1:6" s="248" customFormat="1" ht="13.5" customHeight="1">
      <c r="A60" s="220">
        <v>48</v>
      </c>
      <c r="B60" s="221" t="s">
        <v>624</v>
      </c>
      <c r="C60" s="222"/>
      <c r="D60" s="223" t="s">
        <v>430</v>
      </c>
      <c r="E60" s="224"/>
      <c r="F60" s="225"/>
    </row>
    <row r="61" spans="1:6" s="248" customFormat="1" ht="13.5" customHeight="1">
      <c r="A61" s="220">
        <v>49</v>
      </c>
      <c r="B61" s="221" t="s">
        <v>625</v>
      </c>
      <c r="C61" s="222"/>
      <c r="D61" s="223" t="s">
        <v>430</v>
      </c>
      <c r="E61" s="224"/>
      <c r="F61" s="225"/>
    </row>
    <row r="62" spans="1:6" s="248" customFormat="1" ht="13.5" customHeight="1">
      <c r="A62" s="220">
        <v>50</v>
      </c>
      <c r="B62" s="221" t="s">
        <v>324</v>
      </c>
      <c r="C62" s="222"/>
      <c r="D62" s="223" t="s">
        <v>430</v>
      </c>
      <c r="E62" s="224"/>
      <c r="F62" s="225"/>
    </row>
    <row r="63" spans="1:6" s="248" customFormat="1" ht="13.5" customHeight="1">
      <c r="A63" s="220">
        <v>51</v>
      </c>
      <c r="B63" s="221" t="s">
        <v>262</v>
      </c>
      <c r="C63" s="222"/>
      <c r="D63" s="223" t="s">
        <v>430</v>
      </c>
      <c r="E63" s="224"/>
      <c r="F63" s="225"/>
    </row>
    <row r="64" spans="1:6" s="248" customFormat="1" ht="13.5" customHeight="1">
      <c r="A64" s="220">
        <v>52</v>
      </c>
      <c r="B64" s="221" t="s">
        <v>273</v>
      </c>
      <c r="C64" s="222"/>
      <c r="D64" s="223" t="s">
        <v>430</v>
      </c>
      <c r="E64" s="224"/>
      <c r="F64" s="225"/>
    </row>
    <row r="65" spans="1:6" s="248" customFormat="1" ht="13.5" customHeight="1">
      <c r="A65" s="220">
        <v>53</v>
      </c>
      <c r="B65" s="221" t="s">
        <v>325</v>
      </c>
      <c r="C65" s="222"/>
      <c r="D65" s="223" t="s">
        <v>430</v>
      </c>
      <c r="E65" s="224"/>
      <c r="F65" s="225"/>
    </row>
    <row r="66" spans="1:6" s="248" customFormat="1" ht="13.5" customHeight="1">
      <c r="A66" s="220">
        <v>54</v>
      </c>
      <c r="B66" s="221" t="s">
        <v>19</v>
      </c>
      <c r="C66" s="222"/>
      <c r="D66" s="223" t="s">
        <v>430</v>
      </c>
      <c r="E66" s="224"/>
      <c r="F66" s="225"/>
    </row>
    <row r="67" spans="1:6" s="248" customFormat="1" ht="13.5" customHeight="1">
      <c r="A67" s="220">
        <v>55</v>
      </c>
      <c r="B67" s="221" t="s">
        <v>326</v>
      </c>
      <c r="C67" s="222"/>
      <c r="D67" s="223" t="s">
        <v>430</v>
      </c>
      <c r="E67" s="224"/>
      <c r="F67" s="225"/>
    </row>
    <row r="68" spans="1:6" s="248" customFormat="1" ht="13.5" customHeight="1">
      <c r="A68" s="220">
        <v>56</v>
      </c>
      <c r="B68" s="231" t="s">
        <v>327</v>
      </c>
      <c r="C68" s="222"/>
      <c r="D68" s="223" t="s">
        <v>430</v>
      </c>
      <c r="E68" s="224"/>
      <c r="F68" s="225"/>
    </row>
    <row r="69" spans="1:6" s="248" customFormat="1" ht="13.5" customHeight="1">
      <c r="A69" s="220">
        <v>57</v>
      </c>
      <c r="B69" s="231" t="s">
        <v>328</v>
      </c>
      <c r="C69" s="222"/>
      <c r="D69" s="223" t="s">
        <v>430</v>
      </c>
      <c r="E69" s="224"/>
      <c r="F69" s="225"/>
    </row>
    <row r="70" spans="1:6" s="248" customFormat="1" ht="13.5" customHeight="1">
      <c r="A70" s="220">
        <v>58</v>
      </c>
      <c r="B70" s="221" t="s">
        <v>284</v>
      </c>
      <c r="C70" s="222"/>
      <c r="D70" s="223" t="s">
        <v>430</v>
      </c>
      <c r="E70" s="224"/>
      <c r="F70" s="225"/>
    </row>
    <row r="71" spans="1:6" s="248" customFormat="1" ht="13.5" customHeight="1">
      <c r="A71" s="220">
        <v>59</v>
      </c>
      <c r="B71" s="221" t="s">
        <v>350</v>
      </c>
      <c r="C71" s="222"/>
      <c r="D71" s="223" t="s">
        <v>430</v>
      </c>
      <c r="E71" s="224"/>
      <c r="F71" s="225"/>
    </row>
    <row r="72" spans="1:6" s="248" customFormat="1" ht="13.5" customHeight="1">
      <c r="A72" s="220">
        <v>60</v>
      </c>
      <c r="B72" s="221" t="s">
        <v>288</v>
      </c>
      <c r="C72" s="222"/>
      <c r="D72" s="223" t="s">
        <v>430</v>
      </c>
      <c r="E72" s="224"/>
      <c r="F72" s="225"/>
    </row>
    <row r="73" spans="1:6" s="248" customFormat="1" ht="13.5" customHeight="1">
      <c r="A73" s="220">
        <v>61</v>
      </c>
      <c r="B73" s="221" t="s">
        <v>351</v>
      </c>
      <c r="C73" s="222"/>
      <c r="D73" s="223" t="s">
        <v>430</v>
      </c>
      <c r="E73" s="224"/>
      <c r="F73" s="225"/>
    </row>
    <row r="74" spans="1:6" s="248" customFormat="1" ht="13.5" customHeight="1">
      <c r="A74" s="220">
        <v>62</v>
      </c>
      <c r="B74" s="221" t="s">
        <v>626</v>
      </c>
      <c r="C74" s="222"/>
      <c r="D74" s="223" t="s">
        <v>430</v>
      </c>
      <c r="E74" s="224"/>
      <c r="F74" s="225"/>
    </row>
    <row r="75" spans="1:6" s="248" customFormat="1" ht="13.5" customHeight="1">
      <c r="A75" s="220">
        <v>63</v>
      </c>
      <c r="B75" s="221" t="s">
        <v>627</v>
      </c>
      <c r="C75" s="222"/>
      <c r="D75" s="223" t="s">
        <v>430</v>
      </c>
      <c r="E75" s="224"/>
      <c r="F75" s="225"/>
    </row>
    <row r="76" spans="1:6" s="248" customFormat="1" ht="13.5" customHeight="1">
      <c r="A76" s="220">
        <v>64</v>
      </c>
      <c r="B76" s="231" t="s">
        <v>329</v>
      </c>
      <c r="C76" s="222"/>
      <c r="D76" s="223" t="s">
        <v>430</v>
      </c>
      <c r="E76" s="224"/>
      <c r="F76" s="225"/>
    </row>
    <row r="77" spans="1:6" s="248" customFormat="1" ht="13.5" customHeight="1">
      <c r="A77" s="220">
        <v>65</v>
      </c>
      <c r="B77" s="231" t="s">
        <v>330</v>
      </c>
      <c r="C77" s="222"/>
      <c r="D77" s="223" t="s">
        <v>430</v>
      </c>
      <c r="E77" s="224"/>
      <c r="F77" s="225"/>
    </row>
    <row r="78" spans="1:6" s="248" customFormat="1" ht="13.5" customHeight="1">
      <c r="A78" s="220">
        <v>66</v>
      </c>
      <c r="B78" s="221" t="s">
        <v>331</v>
      </c>
      <c r="C78" s="222"/>
      <c r="D78" s="223" t="s">
        <v>430</v>
      </c>
      <c r="E78" s="224"/>
      <c r="F78" s="225"/>
    </row>
    <row r="79" spans="1:6" s="248" customFormat="1" ht="13.5" customHeight="1">
      <c r="A79" s="220">
        <v>67</v>
      </c>
      <c r="B79" s="231" t="s">
        <v>449</v>
      </c>
      <c r="C79" s="232"/>
      <c r="D79" s="128" t="s">
        <v>511</v>
      </c>
      <c r="E79" s="118"/>
      <c r="F79" s="119">
        <v>0</v>
      </c>
    </row>
    <row r="80" spans="1:6" s="248" customFormat="1" ht="13.5" customHeight="1">
      <c r="A80" s="220">
        <v>68</v>
      </c>
      <c r="B80" s="231" t="s">
        <v>125</v>
      </c>
      <c r="C80" s="232"/>
      <c r="D80" s="128" t="s">
        <v>511</v>
      </c>
      <c r="E80" s="118"/>
      <c r="F80" s="119">
        <v>0</v>
      </c>
    </row>
    <row r="81" spans="1:6" s="248" customFormat="1" ht="13.5" customHeight="1">
      <c r="A81" s="220">
        <v>69</v>
      </c>
      <c r="B81" s="231" t="s">
        <v>265</v>
      </c>
      <c r="C81" s="222"/>
      <c r="D81" s="223" t="s">
        <v>430</v>
      </c>
      <c r="E81" s="224"/>
      <c r="F81" s="225"/>
    </row>
    <row r="82" spans="1:6" s="248" customFormat="1" ht="13.5" customHeight="1">
      <c r="A82" s="220">
        <v>70</v>
      </c>
      <c r="B82" s="231" t="s">
        <v>126</v>
      </c>
      <c r="C82" s="232"/>
      <c r="D82" s="128" t="s">
        <v>511</v>
      </c>
      <c r="E82" s="118"/>
      <c r="F82" s="119">
        <v>0</v>
      </c>
    </row>
    <row r="83" spans="1:6" s="248" customFormat="1" ht="13.5" customHeight="1">
      <c r="A83" s="220">
        <v>71</v>
      </c>
      <c r="B83" s="231" t="s">
        <v>127</v>
      </c>
      <c r="C83" s="222"/>
      <c r="D83" s="223" t="s">
        <v>430</v>
      </c>
      <c r="E83" s="224"/>
      <c r="F83" s="225"/>
    </row>
    <row r="84" spans="1:6" s="248" customFormat="1" ht="13.5" customHeight="1">
      <c r="A84" s="220">
        <v>72</v>
      </c>
      <c r="B84" s="231" t="s">
        <v>35</v>
      </c>
      <c r="C84" s="232"/>
      <c r="D84" s="223" t="s">
        <v>430</v>
      </c>
      <c r="E84" s="224"/>
      <c r="F84" s="225"/>
    </row>
    <row r="85" spans="1:6" s="248" customFormat="1" ht="13.5" customHeight="1">
      <c r="A85" s="220">
        <v>73</v>
      </c>
      <c r="B85" s="221" t="s">
        <v>332</v>
      </c>
      <c r="C85" s="222"/>
      <c r="D85" s="223" t="s">
        <v>430</v>
      </c>
      <c r="E85" s="224"/>
      <c r="F85" s="225"/>
    </row>
    <row r="86" spans="1:6" s="248" customFormat="1" ht="13.5" customHeight="1">
      <c r="A86" s="220">
        <v>74</v>
      </c>
      <c r="B86" s="221" t="s">
        <v>333</v>
      </c>
      <c r="C86" s="222"/>
      <c r="D86" s="223" t="s">
        <v>430</v>
      </c>
      <c r="E86" s="224"/>
      <c r="F86" s="225"/>
    </row>
    <row r="87" spans="1:6" s="248" customFormat="1" ht="13.5" customHeight="1">
      <c r="A87" s="220">
        <v>75</v>
      </c>
      <c r="B87" s="231" t="s">
        <v>129</v>
      </c>
      <c r="C87" s="232"/>
      <c r="D87" s="223" t="s">
        <v>430</v>
      </c>
      <c r="E87" s="224"/>
      <c r="F87" s="225"/>
    </row>
    <row r="88" spans="1:6" s="248" customFormat="1" ht="13.5" customHeight="1">
      <c r="A88" s="220">
        <v>76</v>
      </c>
      <c r="B88" s="231" t="s">
        <v>334</v>
      </c>
      <c r="C88" s="222"/>
      <c r="D88" s="223" t="s">
        <v>430</v>
      </c>
      <c r="E88" s="224"/>
      <c r="F88" s="225"/>
    </row>
    <row r="89" spans="1:6" s="248" customFormat="1" ht="13.5" customHeight="1">
      <c r="A89" s="220">
        <v>77</v>
      </c>
      <c r="B89" s="221" t="s">
        <v>349</v>
      </c>
      <c r="C89" s="222"/>
      <c r="D89" s="223" t="s">
        <v>430</v>
      </c>
      <c r="E89" s="224"/>
      <c r="F89" s="225"/>
    </row>
    <row r="90" spans="1:6" s="248" customFormat="1" ht="13.5" customHeight="1">
      <c r="A90" s="220">
        <v>78</v>
      </c>
      <c r="B90" s="221" t="s">
        <v>335</v>
      </c>
      <c r="C90" s="222"/>
      <c r="D90" s="223" t="s">
        <v>430</v>
      </c>
      <c r="E90" s="224"/>
      <c r="F90" s="225"/>
    </row>
    <row r="91" spans="1:6" s="248" customFormat="1" ht="13.5" customHeight="1">
      <c r="A91" s="220">
        <v>79</v>
      </c>
      <c r="B91" s="221" t="s">
        <v>336</v>
      </c>
      <c r="C91" s="222"/>
      <c r="D91" s="223" t="s">
        <v>430</v>
      </c>
      <c r="E91" s="224"/>
      <c r="F91" s="225"/>
    </row>
    <row r="92" spans="1:6" s="248" customFormat="1" ht="13.5" customHeight="1">
      <c r="A92" s="220">
        <v>80</v>
      </c>
      <c r="B92" s="231" t="s">
        <v>337</v>
      </c>
      <c r="C92" s="222"/>
      <c r="D92" s="223" t="s">
        <v>430</v>
      </c>
      <c r="E92" s="224"/>
      <c r="F92" s="225"/>
    </row>
    <row r="93" spans="1:6" s="248" customFormat="1" ht="13.5" customHeight="1">
      <c r="A93" s="220">
        <v>81</v>
      </c>
      <c r="B93" s="231" t="s">
        <v>338</v>
      </c>
      <c r="C93" s="222"/>
      <c r="D93" s="223" t="s">
        <v>430</v>
      </c>
      <c r="E93" s="224"/>
      <c r="F93" s="225"/>
    </row>
    <row r="94" spans="1:6" s="248" customFormat="1" ht="13.5" customHeight="1">
      <c r="A94" s="220">
        <v>82</v>
      </c>
      <c r="B94" s="231" t="s">
        <v>339</v>
      </c>
      <c r="C94" s="222"/>
      <c r="D94" s="223" t="s">
        <v>430</v>
      </c>
      <c r="E94" s="224"/>
      <c r="F94" s="225"/>
    </row>
    <row r="95" spans="1:6" s="248" customFormat="1" ht="13.5" customHeight="1">
      <c r="A95" s="220">
        <v>83</v>
      </c>
      <c r="B95" s="221" t="s">
        <v>10</v>
      </c>
      <c r="C95" s="222"/>
      <c r="D95" s="223" t="s">
        <v>430</v>
      </c>
      <c r="E95" s="224"/>
      <c r="F95" s="225"/>
    </row>
    <row r="96" spans="1:6" s="248" customFormat="1" ht="13.5" customHeight="1">
      <c r="A96" s="220">
        <v>84</v>
      </c>
      <c r="B96" s="221" t="s">
        <v>11</v>
      </c>
      <c r="C96" s="222"/>
      <c r="D96" s="223" t="s">
        <v>430</v>
      </c>
      <c r="E96" s="224"/>
      <c r="F96" s="225"/>
    </row>
    <row r="97" spans="1:6" s="248" customFormat="1" ht="13.5" customHeight="1">
      <c r="A97" s="220">
        <v>85</v>
      </c>
      <c r="B97" s="221" t="s">
        <v>628</v>
      </c>
      <c r="C97" s="222"/>
      <c r="D97" s="223" t="s">
        <v>430</v>
      </c>
      <c r="E97" s="224"/>
      <c r="F97" s="225"/>
    </row>
    <row r="98" spans="1:6" s="248" customFormat="1" ht="13.5" customHeight="1">
      <c r="A98" s="220">
        <v>86</v>
      </c>
      <c r="B98" s="221" t="s">
        <v>340</v>
      </c>
      <c r="C98" s="222"/>
      <c r="D98" s="223" t="s">
        <v>430</v>
      </c>
      <c r="E98" s="224"/>
      <c r="F98" s="225"/>
    </row>
    <row r="99" spans="1:6" s="248" customFormat="1" ht="13.5" customHeight="1">
      <c r="A99" s="220">
        <v>87</v>
      </c>
      <c r="B99" s="221" t="s">
        <v>341</v>
      </c>
      <c r="C99" s="222"/>
      <c r="D99" s="223" t="s">
        <v>430</v>
      </c>
      <c r="E99" s="224"/>
      <c r="F99" s="225"/>
    </row>
    <row r="100" spans="1:6" s="248" customFormat="1" ht="13.5" customHeight="1">
      <c r="A100" s="220">
        <v>88</v>
      </c>
      <c r="B100" s="221" t="s">
        <v>342</v>
      </c>
      <c r="C100" s="222"/>
      <c r="D100" s="223" t="s">
        <v>430</v>
      </c>
      <c r="E100" s="224"/>
      <c r="F100" s="225"/>
    </row>
    <row r="101" spans="1:6" s="248" customFormat="1" ht="13.5" customHeight="1">
      <c r="A101" s="220">
        <v>89</v>
      </c>
      <c r="B101" s="231" t="s">
        <v>363</v>
      </c>
      <c r="C101" s="222"/>
      <c r="D101" s="223" t="s">
        <v>430</v>
      </c>
      <c r="E101" s="224"/>
      <c r="F101" s="225"/>
    </row>
    <row r="102" spans="1:6" s="248" customFormat="1" ht="13.5" customHeight="1">
      <c r="A102" s="220">
        <v>90</v>
      </c>
      <c r="B102" s="221" t="s">
        <v>23</v>
      </c>
      <c r="C102" s="222"/>
      <c r="D102" s="223" t="s">
        <v>430</v>
      </c>
      <c r="E102" s="224"/>
      <c r="F102" s="225"/>
    </row>
    <row r="103" spans="1:6" s="248" customFormat="1" ht="13.5" customHeight="1">
      <c r="A103" s="220">
        <v>91</v>
      </c>
      <c r="B103" s="221" t="s">
        <v>323</v>
      </c>
      <c r="C103" s="222"/>
      <c r="D103" s="223" t="s">
        <v>430</v>
      </c>
      <c r="E103" s="224"/>
      <c r="F103" s="225"/>
    </row>
    <row r="104" spans="1:6" s="248" customFormat="1" ht="13.5" customHeight="1">
      <c r="A104" s="220">
        <v>92</v>
      </c>
      <c r="B104" s="221" t="s">
        <v>37</v>
      </c>
      <c r="C104" s="222"/>
      <c r="D104" s="223" t="s">
        <v>430</v>
      </c>
      <c r="E104" s="224"/>
      <c r="F104" s="225"/>
    </row>
    <row r="105" spans="1:6" s="248" customFormat="1" ht="13.5" customHeight="1">
      <c r="A105" s="220">
        <v>93</v>
      </c>
      <c r="B105" s="221" t="s">
        <v>364</v>
      </c>
      <c r="C105" s="222"/>
      <c r="D105" s="223" t="s">
        <v>430</v>
      </c>
      <c r="E105" s="224"/>
      <c r="F105" s="225"/>
    </row>
    <row r="106" spans="1:6" s="248" customFormat="1" ht="13.5" customHeight="1">
      <c r="A106" s="220">
        <v>94</v>
      </c>
      <c r="B106" s="221" t="s">
        <v>130</v>
      </c>
      <c r="C106" s="222"/>
      <c r="D106" s="223" t="s">
        <v>430</v>
      </c>
      <c r="E106" s="224"/>
      <c r="F106" s="225"/>
    </row>
    <row r="107" spans="1:6" s="248" customFormat="1" ht="13.5" customHeight="1">
      <c r="A107" s="220">
        <v>95</v>
      </c>
      <c r="B107" s="231" t="s">
        <v>24</v>
      </c>
      <c r="C107" s="222"/>
      <c r="D107" s="223" t="s">
        <v>430</v>
      </c>
      <c r="E107" s="224"/>
      <c r="F107" s="225"/>
    </row>
    <row r="108" spans="1:6" s="248" customFormat="1" ht="13.5" customHeight="1">
      <c r="A108" s="220">
        <v>96</v>
      </c>
      <c r="B108" s="221" t="s">
        <v>25</v>
      </c>
      <c r="C108" s="222"/>
      <c r="D108" s="223" t="s">
        <v>430</v>
      </c>
      <c r="E108" s="224"/>
      <c r="F108" s="225"/>
    </row>
    <row r="109" spans="1:6" s="248" customFormat="1" ht="13.5" customHeight="1">
      <c r="A109" s="220">
        <v>97</v>
      </c>
      <c r="B109" s="221" t="s">
        <v>131</v>
      </c>
      <c r="C109" s="222"/>
      <c r="D109" s="223" t="s">
        <v>430</v>
      </c>
      <c r="E109" s="224"/>
      <c r="F109" s="225"/>
    </row>
    <row r="110" spans="1:6" s="248" customFormat="1" ht="13.5" customHeight="1">
      <c r="A110" s="220">
        <v>98</v>
      </c>
      <c r="B110" s="231" t="s">
        <v>365</v>
      </c>
      <c r="C110" s="222"/>
      <c r="D110" s="223" t="s">
        <v>430</v>
      </c>
      <c r="E110" s="224"/>
      <c r="F110" s="225"/>
    </row>
    <row r="111" spans="1:6" s="248" customFormat="1" ht="13.5" customHeight="1">
      <c r="A111" s="220">
        <v>99</v>
      </c>
      <c r="B111" s="231" t="s">
        <v>141</v>
      </c>
      <c r="C111" s="232"/>
      <c r="D111" s="126" t="s">
        <v>511</v>
      </c>
      <c r="E111" s="224">
        <f>K111*1.3</f>
        <v>0</v>
      </c>
      <c r="F111" s="225"/>
    </row>
    <row r="112" spans="1:6" s="248" customFormat="1" ht="13.5" customHeight="1">
      <c r="A112" s="220">
        <v>100</v>
      </c>
      <c r="B112" s="231" t="s">
        <v>366</v>
      </c>
      <c r="C112" s="222"/>
      <c r="D112" s="223" t="s">
        <v>430</v>
      </c>
      <c r="E112" s="224"/>
      <c r="F112" s="225"/>
    </row>
    <row r="113" spans="1:6" s="248" customFormat="1" ht="13.5" customHeight="1">
      <c r="A113" s="220">
        <v>101</v>
      </c>
      <c r="B113" s="231" t="s">
        <v>367</v>
      </c>
      <c r="C113" s="222"/>
      <c r="D113" s="223" t="s">
        <v>430</v>
      </c>
      <c r="E113" s="224"/>
      <c r="F113" s="225"/>
    </row>
    <row r="114" spans="1:6" s="248" customFormat="1" ht="13.5" customHeight="1">
      <c r="A114" s="220">
        <v>102</v>
      </c>
      <c r="B114" s="221" t="s">
        <v>629</v>
      </c>
      <c r="C114" s="222"/>
      <c r="D114" s="223" t="s">
        <v>430</v>
      </c>
      <c r="E114" s="224"/>
      <c r="F114" s="225"/>
    </row>
    <row r="115" spans="1:6" s="248" customFormat="1" ht="13.5" customHeight="1">
      <c r="A115" s="220">
        <v>103</v>
      </c>
      <c r="B115" s="221" t="s">
        <v>630</v>
      </c>
      <c r="C115" s="222"/>
      <c r="D115" s="223" t="s">
        <v>430</v>
      </c>
      <c r="E115" s="224"/>
      <c r="F115" s="225"/>
    </row>
    <row r="116" spans="1:6" s="248" customFormat="1" ht="13.5" customHeight="1">
      <c r="A116" s="220">
        <v>104</v>
      </c>
      <c r="B116" s="221" t="s">
        <v>368</v>
      </c>
      <c r="C116" s="222"/>
      <c r="D116" s="223" t="s">
        <v>430</v>
      </c>
      <c r="E116" s="224"/>
      <c r="F116" s="225"/>
    </row>
    <row r="117" spans="1:6" s="248" customFormat="1" ht="13.5" customHeight="1">
      <c r="A117" s="220">
        <v>105</v>
      </c>
      <c r="B117" s="221" t="s">
        <v>379</v>
      </c>
      <c r="C117" s="222"/>
      <c r="D117" s="223" t="s">
        <v>430</v>
      </c>
      <c r="E117" s="224"/>
      <c r="F117" s="225"/>
    </row>
    <row r="118" spans="1:6" s="248" customFormat="1" ht="13.5" customHeight="1">
      <c r="A118" s="220">
        <v>106</v>
      </c>
      <c r="B118" s="221" t="s">
        <v>384</v>
      </c>
      <c r="C118" s="222"/>
      <c r="D118" s="223" t="s">
        <v>430</v>
      </c>
      <c r="E118" s="224"/>
      <c r="F118" s="225"/>
    </row>
    <row r="119" spans="1:6" s="248" customFormat="1" ht="13.5" customHeight="1">
      <c r="A119" s="220">
        <v>107</v>
      </c>
      <c r="B119" s="221" t="s">
        <v>380</v>
      </c>
      <c r="C119" s="222"/>
      <c r="D119" s="223" t="s">
        <v>430</v>
      </c>
      <c r="E119" s="224"/>
      <c r="F119" s="225"/>
    </row>
    <row r="120" spans="1:6" s="248" customFormat="1" ht="13.5" customHeight="1">
      <c r="A120" s="220">
        <v>108</v>
      </c>
      <c r="B120" s="221" t="s">
        <v>369</v>
      </c>
      <c r="C120" s="222"/>
      <c r="D120" s="223" t="s">
        <v>430</v>
      </c>
      <c r="E120" s="224"/>
      <c r="F120" s="225"/>
    </row>
    <row r="121" spans="1:6" s="248" customFormat="1" ht="13.5" customHeight="1">
      <c r="A121" s="220">
        <v>109</v>
      </c>
      <c r="B121" s="231" t="s">
        <v>370</v>
      </c>
      <c r="C121" s="222"/>
      <c r="D121" s="223" t="s">
        <v>430</v>
      </c>
      <c r="E121" s="224"/>
      <c r="F121" s="225"/>
    </row>
    <row r="122" spans="1:6" s="248" customFormat="1" ht="13.5" customHeight="1">
      <c r="A122" s="220">
        <v>110</v>
      </c>
      <c r="B122" s="221" t="s">
        <v>381</v>
      </c>
      <c r="C122" s="222"/>
      <c r="D122" s="223" t="s">
        <v>430</v>
      </c>
      <c r="E122" s="224"/>
      <c r="F122" s="225"/>
    </row>
    <row r="123" spans="1:6" s="248" customFormat="1" ht="13.5" customHeight="1">
      <c r="A123" s="220">
        <v>111</v>
      </c>
      <c r="B123" s="221" t="s">
        <v>461</v>
      </c>
      <c r="C123" s="222"/>
      <c r="D123" s="223" t="s">
        <v>430</v>
      </c>
      <c r="E123" s="224"/>
      <c r="F123" s="225"/>
    </row>
    <row r="124" spans="1:6" s="248" customFormat="1" ht="13.5" customHeight="1">
      <c r="A124" s="220">
        <v>112</v>
      </c>
      <c r="B124" s="221" t="s">
        <v>371</v>
      </c>
      <c r="C124" s="222"/>
      <c r="D124" s="223" t="s">
        <v>430</v>
      </c>
      <c r="E124" s="224"/>
      <c r="F124" s="225"/>
    </row>
    <row r="125" spans="1:6" s="248" customFormat="1" ht="13.5" customHeight="1">
      <c r="A125" s="220">
        <v>113</v>
      </c>
      <c r="B125" s="231" t="s">
        <v>171</v>
      </c>
      <c r="C125" s="222"/>
      <c r="D125" s="223" t="s">
        <v>430</v>
      </c>
      <c r="E125" s="224"/>
      <c r="F125" s="225"/>
    </row>
    <row r="126" spans="1:6" s="248" customFormat="1" ht="13.5" customHeight="1">
      <c r="A126" s="220">
        <v>114</v>
      </c>
      <c r="B126" s="221" t="s">
        <v>34</v>
      </c>
      <c r="C126" s="222"/>
      <c r="D126" s="223" t="s">
        <v>430</v>
      </c>
      <c r="E126" s="224"/>
      <c r="F126" s="225"/>
    </row>
    <row r="127" spans="1:6" s="248" customFormat="1" ht="13.5" customHeight="1">
      <c r="A127" s="220">
        <v>115</v>
      </c>
      <c r="B127" s="221" t="s">
        <v>266</v>
      </c>
      <c r="C127" s="222"/>
      <c r="D127" s="223" t="s">
        <v>430</v>
      </c>
      <c r="E127" s="224"/>
      <c r="F127" s="225"/>
    </row>
    <row r="128" spans="1:6" s="248" customFormat="1" ht="13.5" customHeight="1">
      <c r="A128" s="220">
        <v>116</v>
      </c>
      <c r="B128" s="231" t="s">
        <v>372</v>
      </c>
      <c r="C128" s="222"/>
      <c r="D128" s="223" t="s">
        <v>430</v>
      </c>
      <c r="E128" s="224"/>
      <c r="F128" s="225"/>
    </row>
    <row r="129" spans="1:6" s="248" customFormat="1" ht="13.5" customHeight="1">
      <c r="A129" s="220">
        <v>117</v>
      </c>
      <c r="B129" s="221" t="s">
        <v>373</v>
      </c>
      <c r="C129" s="222"/>
      <c r="D129" s="223" t="s">
        <v>430</v>
      </c>
      <c r="E129" s="224"/>
      <c r="F129" s="225"/>
    </row>
    <row r="130" spans="1:6" s="248" customFormat="1" ht="13.5" customHeight="1">
      <c r="A130" s="220">
        <v>118</v>
      </c>
      <c r="B130" s="221" t="s">
        <v>376</v>
      </c>
      <c r="C130" s="222"/>
      <c r="D130" s="223" t="s">
        <v>430</v>
      </c>
      <c r="E130" s="224"/>
      <c r="F130" s="225"/>
    </row>
    <row r="131" spans="1:6" s="248" customFormat="1" ht="13.5" customHeight="1">
      <c r="A131" s="220">
        <v>119</v>
      </c>
      <c r="B131" s="221" t="s">
        <v>462</v>
      </c>
      <c r="C131" s="222"/>
      <c r="D131" s="223" t="s">
        <v>430</v>
      </c>
      <c r="E131" s="224"/>
      <c r="F131" s="225"/>
    </row>
    <row r="132" spans="1:6" s="248" customFormat="1" ht="13.5" customHeight="1">
      <c r="A132" s="220">
        <v>120</v>
      </c>
      <c r="B132" s="221" t="s">
        <v>174</v>
      </c>
      <c r="C132" s="222"/>
      <c r="D132" s="223" t="s">
        <v>430</v>
      </c>
      <c r="E132" s="224"/>
      <c r="F132" s="225"/>
    </row>
    <row r="133" spans="1:6" s="248" customFormat="1" ht="13.5" customHeight="1">
      <c r="A133" s="220">
        <v>121</v>
      </c>
      <c r="B133" s="221" t="s">
        <v>374</v>
      </c>
      <c r="C133" s="222"/>
      <c r="D133" s="223" t="s">
        <v>430</v>
      </c>
      <c r="E133" s="224"/>
      <c r="F133" s="225"/>
    </row>
    <row r="134" spans="1:6" s="248" customFormat="1" ht="13.5" customHeight="1">
      <c r="A134" s="220">
        <v>122</v>
      </c>
      <c r="B134" s="231" t="s">
        <v>631</v>
      </c>
      <c r="C134" s="222"/>
      <c r="D134" s="223" t="s">
        <v>430</v>
      </c>
      <c r="E134" s="224"/>
      <c r="F134" s="225"/>
    </row>
    <row r="135" spans="1:6" s="248" customFormat="1" ht="13.5" customHeight="1">
      <c r="A135" s="220">
        <v>123</v>
      </c>
      <c r="B135" s="231" t="s">
        <v>632</v>
      </c>
      <c r="C135" s="222"/>
      <c r="D135" s="223" t="s">
        <v>430</v>
      </c>
      <c r="E135" s="224"/>
      <c r="F135" s="225"/>
    </row>
    <row r="136" spans="1:6" s="248" customFormat="1" ht="13.5" customHeight="1">
      <c r="A136" s="220">
        <v>124</v>
      </c>
      <c r="B136" s="221" t="s">
        <v>633</v>
      </c>
      <c r="C136" s="222"/>
      <c r="D136" s="223" t="s">
        <v>430</v>
      </c>
      <c r="E136" s="224"/>
      <c r="F136" s="225"/>
    </row>
    <row r="137" spans="1:6" s="248" customFormat="1" ht="13.5" customHeight="1">
      <c r="A137" s="220">
        <v>125</v>
      </c>
      <c r="B137" s="221" t="s">
        <v>355</v>
      </c>
      <c r="C137" s="222"/>
      <c r="D137" s="223" t="s">
        <v>430</v>
      </c>
      <c r="E137" s="224"/>
      <c r="F137" s="225"/>
    </row>
    <row r="138" spans="1:6" s="248" customFormat="1" ht="13.5" customHeight="1">
      <c r="A138" s="220">
        <v>126</v>
      </c>
      <c r="B138" s="221" t="s">
        <v>375</v>
      </c>
      <c r="C138" s="222"/>
      <c r="D138" s="223" t="s">
        <v>430</v>
      </c>
      <c r="E138" s="224"/>
      <c r="F138" s="225"/>
    </row>
    <row r="139" spans="1:6" s="248" customFormat="1" ht="13.5" customHeight="1">
      <c r="A139" s="220">
        <v>127</v>
      </c>
      <c r="B139" s="221" t="s">
        <v>411</v>
      </c>
      <c r="C139" s="222"/>
      <c r="D139" s="223" t="s">
        <v>430</v>
      </c>
      <c r="E139" s="224"/>
      <c r="F139" s="225"/>
    </row>
    <row r="140" spans="1:6" s="248" customFormat="1" ht="13.5" customHeight="1">
      <c r="A140" s="220">
        <v>128</v>
      </c>
      <c r="B140" s="221" t="s">
        <v>269</v>
      </c>
      <c r="C140" s="222"/>
      <c r="D140" s="223" t="s">
        <v>430</v>
      </c>
      <c r="E140" s="224"/>
      <c r="F140" s="225"/>
    </row>
    <row r="141" spans="1:6" s="248" customFormat="1" ht="13.5" customHeight="1">
      <c r="A141" s="220">
        <v>129</v>
      </c>
      <c r="B141" s="231" t="s">
        <v>358</v>
      </c>
      <c r="C141" s="232"/>
      <c r="D141" s="223" t="s">
        <v>430</v>
      </c>
      <c r="E141" s="224"/>
      <c r="F141" s="225"/>
    </row>
    <row r="142" spans="1:6" s="248" customFormat="1" ht="13.5" customHeight="1">
      <c r="A142" s="220">
        <v>130</v>
      </c>
      <c r="B142" s="221" t="s">
        <v>634</v>
      </c>
      <c r="C142" s="222"/>
      <c r="D142" s="223" t="s">
        <v>430</v>
      </c>
      <c r="E142" s="224"/>
      <c r="F142" s="225"/>
    </row>
    <row r="143" spans="1:6" s="248" customFormat="1" ht="13.5" customHeight="1">
      <c r="A143" s="220">
        <v>131</v>
      </c>
      <c r="B143" s="231" t="s">
        <v>359</v>
      </c>
      <c r="C143" s="233"/>
      <c r="D143" s="223" t="s">
        <v>430</v>
      </c>
      <c r="E143" s="224"/>
      <c r="F143" s="225"/>
    </row>
    <row r="144" spans="1:6" s="248" customFormat="1" ht="13.5" customHeight="1">
      <c r="A144" s="220">
        <v>132</v>
      </c>
      <c r="B144" s="221" t="s">
        <v>28</v>
      </c>
      <c r="C144" s="222"/>
      <c r="D144" s="223" t="s">
        <v>430</v>
      </c>
      <c r="E144" s="224"/>
      <c r="F144" s="225"/>
    </row>
    <row r="145" spans="1:6" s="248" customFormat="1" ht="13.5" customHeight="1">
      <c r="A145" s="220">
        <v>133</v>
      </c>
      <c r="B145" s="221" t="s">
        <v>463</v>
      </c>
      <c r="C145" s="222"/>
      <c r="D145" s="223" t="s">
        <v>430</v>
      </c>
      <c r="E145" s="224"/>
      <c r="F145" s="225"/>
    </row>
    <row r="146" spans="1:6" s="248" customFormat="1" ht="13.5" customHeight="1">
      <c r="A146" s="220">
        <v>134</v>
      </c>
      <c r="B146" s="221" t="s">
        <v>412</v>
      </c>
      <c r="C146" s="222"/>
      <c r="D146" s="223" t="s">
        <v>430</v>
      </c>
      <c r="E146" s="224"/>
      <c r="F146" s="225"/>
    </row>
    <row r="147" spans="1:6" s="248" customFormat="1" ht="13.5" customHeight="1">
      <c r="A147" s="220">
        <v>135</v>
      </c>
      <c r="B147" s="221" t="s">
        <v>413</v>
      </c>
      <c r="C147" s="222"/>
      <c r="D147" s="223" t="s">
        <v>430</v>
      </c>
      <c r="E147" s="224"/>
      <c r="F147" s="225"/>
    </row>
    <row r="148" spans="1:6" s="248" customFormat="1" ht="13.5" customHeight="1">
      <c r="A148" s="220">
        <v>136</v>
      </c>
      <c r="B148" s="221" t="s">
        <v>414</v>
      </c>
      <c r="C148" s="222"/>
      <c r="D148" s="223" t="s">
        <v>430</v>
      </c>
      <c r="E148" s="224"/>
      <c r="F148" s="225"/>
    </row>
    <row r="149" spans="1:6" s="248" customFormat="1" ht="13.5" customHeight="1">
      <c r="A149" s="220">
        <v>137</v>
      </c>
      <c r="B149" s="221" t="s">
        <v>415</v>
      </c>
      <c r="C149" s="222"/>
      <c r="D149" s="223" t="s">
        <v>430</v>
      </c>
      <c r="E149" s="224"/>
      <c r="F149" s="225"/>
    </row>
    <row r="150" spans="1:6" s="248" customFormat="1" ht="13.5" customHeight="1">
      <c r="A150" s="220">
        <v>138</v>
      </c>
      <c r="B150" s="221" t="s">
        <v>259</v>
      </c>
      <c r="C150" s="222"/>
      <c r="D150" s="223" t="s">
        <v>430</v>
      </c>
      <c r="E150" s="224"/>
      <c r="F150" s="225"/>
    </row>
    <row r="151" spans="1:6" s="248" customFormat="1" ht="13.5" customHeight="1">
      <c r="A151" s="220">
        <v>139</v>
      </c>
      <c r="B151" s="221" t="s">
        <v>353</v>
      </c>
      <c r="C151" s="222"/>
      <c r="D151" s="223" t="s">
        <v>430</v>
      </c>
      <c r="E151" s="224"/>
      <c r="F151" s="225"/>
    </row>
    <row r="152" spans="1:6" s="248" customFormat="1" ht="13.5" customHeight="1">
      <c r="A152" s="220">
        <v>140</v>
      </c>
      <c r="B152" s="221" t="s">
        <v>416</v>
      </c>
      <c r="C152" s="222"/>
      <c r="D152" s="223" t="s">
        <v>430</v>
      </c>
      <c r="E152" s="224"/>
      <c r="F152" s="225"/>
    </row>
    <row r="153" spans="1:6" s="248" customFormat="1" ht="13.5" customHeight="1">
      <c r="A153" s="220">
        <v>141</v>
      </c>
      <c r="B153" s="221" t="s">
        <v>464</v>
      </c>
      <c r="C153" s="222"/>
      <c r="D153" s="223" t="s">
        <v>430</v>
      </c>
      <c r="E153" s="224"/>
      <c r="F153" s="225"/>
    </row>
    <row r="154" spans="1:6" s="248" customFormat="1" ht="13.5" customHeight="1">
      <c r="A154" s="220">
        <v>142</v>
      </c>
      <c r="B154" s="231" t="s">
        <v>343</v>
      </c>
      <c r="C154" s="232"/>
      <c r="D154" s="223" t="s">
        <v>430</v>
      </c>
      <c r="E154" s="224"/>
      <c r="F154" s="225"/>
    </row>
    <row r="155" spans="1:6" s="248" customFormat="1" ht="13.5" customHeight="1">
      <c r="A155" s="220">
        <v>143</v>
      </c>
      <c r="B155" s="231" t="s">
        <v>344</v>
      </c>
      <c r="C155" s="232"/>
      <c r="D155" s="223" t="s">
        <v>430</v>
      </c>
      <c r="E155" s="224"/>
      <c r="F155" s="225"/>
    </row>
    <row r="156" spans="1:6" s="248" customFormat="1" ht="13.5" customHeight="1">
      <c r="A156" s="220">
        <v>144</v>
      </c>
      <c r="B156" s="221" t="s">
        <v>207</v>
      </c>
      <c r="C156" s="222"/>
      <c r="D156" s="223" t="s">
        <v>430</v>
      </c>
      <c r="E156" s="224"/>
      <c r="F156" s="225"/>
    </row>
    <row r="157" spans="1:6" s="248" customFormat="1" ht="13.5" customHeight="1">
      <c r="A157" s="220">
        <v>145</v>
      </c>
      <c r="B157" s="231" t="s">
        <v>345</v>
      </c>
      <c r="C157" s="232"/>
      <c r="D157" s="223" t="s">
        <v>430</v>
      </c>
      <c r="E157" s="224"/>
      <c r="F157" s="225"/>
    </row>
    <row r="158" spans="1:6" s="248" customFormat="1" ht="13.5" customHeight="1">
      <c r="A158" s="220">
        <v>146</v>
      </c>
      <c r="B158" s="231" t="s">
        <v>346</v>
      </c>
      <c r="C158" s="232"/>
      <c r="D158" s="223" t="s">
        <v>430</v>
      </c>
      <c r="E158" s="224"/>
      <c r="F158" s="225"/>
    </row>
    <row r="159" spans="1:6" s="248" customFormat="1" ht="13.5" customHeight="1">
      <c r="A159" s="220">
        <v>147</v>
      </c>
      <c r="B159" s="231" t="s">
        <v>347</v>
      </c>
      <c r="C159" s="232"/>
      <c r="D159" s="223" t="s">
        <v>430</v>
      </c>
      <c r="E159" s="224"/>
      <c r="F159" s="225"/>
    </row>
    <row r="160" spans="1:6" s="248" customFormat="1" ht="13.5" customHeight="1">
      <c r="A160" s="220">
        <v>148</v>
      </c>
      <c r="B160" s="221" t="s">
        <v>16</v>
      </c>
      <c r="C160" s="222"/>
      <c r="D160" s="223" t="s">
        <v>430</v>
      </c>
      <c r="E160" s="224"/>
      <c r="F160" s="225"/>
    </row>
    <row r="161" spans="1:6" s="248" customFormat="1" ht="13.5" customHeight="1">
      <c r="A161" s="220">
        <v>149</v>
      </c>
      <c r="B161" s="221" t="s">
        <v>210</v>
      </c>
      <c r="C161" s="222"/>
      <c r="D161" s="223" t="s">
        <v>430</v>
      </c>
      <c r="E161" s="224"/>
      <c r="F161" s="225"/>
    </row>
    <row r="162" spans="1:6" s="248" customFormat="1" ht="13.5" customHeight="1">
      <c r="A162" s="220">
        <v>150</v>
      </c>
      <c r="B162" s="231" t="s">
        <v>1</v>
      </c>
      <c r="C162" s="232"/>
      <c r="D162" s="223" t="s">
        <v>430</v>
      </c>
      <c r="E162" s="224"/>
      <c r="F162" s="225"/>
    </row>
    <row r="163" spans="1:6" s="248" customFormat="1" ht="13.5" customHeight="1" thickBot="1">
      <c r="A163" s="220">
        <v>151</v>
      </c>
      <c r="B163" s="234" t="s">
        <v>2</v>
      </c>
      <c r="C163" s="235"/>
      <c r="D163" s="223" t="s">
        <v>430</v>
      </c>
      <c r="E163" s="236"/>
      <c r="F163" s="237"/>
    </row>
    <row r="164" spans="1:6" s="248" customFormat="1" ht="13.5" thickBot="1">
      <c r="A164" s="336" t="s">
        <v>3</v>
      </c>
      <c r="B164" s="337"/>
      <c r="C164" s="337"/>
      <c r="D164" s="338"/>
      <c r="E164" s="238"/>
      <c r="F164" s="239"/>
    </row>
    <row r="165" spans="1:6" ht="12.75">
      <c r="A165" s="240"/>
      <c r="B165" s="241"/>
      <c r="C165" s="242"/>
      <c r="D165" s="243"/>
      <c r="E165" s="244"/>
      <c r="F165" s="244"/>
    </row>
    <row r="166" spans="1:6" ht="12.75">
      <c r="A166" s="312" t="s">
        <v>606</v>
      </c>
      <c r="B166" s="312"/>
      <c r="C166" s="312"/>
      <c r="D166" s="312"/>
      <c r="E166" s="139"/>
      <c r="F166" s="140"/>
    </row>
    <row r="167" spans="1:6" ht="12.75">
      <c r="A167" s="141" t="s">
        <v>607</v>
      </c>
      <c r="B167" s="141"/>
      <c r="C167" s="141"/>
      <c r="D167" s="141"/>
      <c r="E167" s="139"/>
      <c r="F167" s="140"/>
    </row>
    <row r="168" spans="1:6" ht="12.75">
      <c r="A168" s="312" t="s">
        <v>608</v>
      </c>
      <c r="B168" s="312"/>
      <c r="C168" s="312"/>
      <c r="D168" s="312"/>
      <c r="E168" s="139"/>
      <c r="F168" s="140"/>
    </row>
    <row r="169" spans="1:6" ht="12.75">
      <c r="A169" s="313" t="s">
        <v>635</v>
      </c>
      <c r="B169" s="314"/>
      <c r="C169" s="314"/>
      <c r="D169" s="314"/>
      <c r="E169" s="314"/>
      <c r="F169" s="314"/>
    </row>
    <row r="170" spans="1:5" ht="12.75">
      <c r="A170" s="193"/>
      <c r="C170" s="194"/>
      <c r="D170" s="193"/>
      <c r="E170" s="195"/>
    </row>
    <row r="171" ht="12.75">
      <c r="F171" s="304" t="s">
        <v>642</v>
      </c>
    </row>
    <row r="172" spans="2:4" ht="15.75">
      <c r="B172" s="73"/>
      <c r="C172" s="60"/>
      <c r="D172" s="73"/>
    </row>
    <row r="173" spans="2:4" ht="15.75">
      <c r="B173" s="73"/>
      <c r="C173" s="60"/>
      <c r="D173" s="73"/>
    </row>
    <row r="174" spans="2:4" ht="12.75">
      <c r="B174" s="60"/>
      <c r="C174" s="60"/>
      <c r="D174" s="78"/>
    </row>
    <row r="175" spans="1:6" ht="12.75">
      <c r="A175" s="240"/>
      <c r="B175" s="245"/>
      <c r="C175" s="246"/>
      <c r="D175" s="245"/>
      <c r="E175" s="247"/>
      <c r="F175" s="247"/>
    </row>
  </sheetData>
  <sheetProtection/>
  <mergeCells count="10">
    <mergeCell ref="B3:F3"/>
    <mergeCell ref="D9:D11"/>
    <mergeCell ref="F9:F11"/>
    <mergeCell ref="A168:D168"/>
    <mergeCell ref="A169:F169"/>
    <mergeCell ref="A166:D166"/>
    <mergeCell ref="A9:A11"/>
    <mergeCell ref="B9:B11"/>
    <mergeCell ref="C9:C11"/>
    <mergeCell ref="A164:D164"/>
  </mergeCells>
  <printOptions/>
  <pageMargins left="0.5511811023622047" right="0.35433070866141736" top="0.35433070866141736" bottom="0.15748031496062992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zoomScale="130" zoomScaleNormal="130" zoomScalePageLayoutView="0" workbookViewId="0" topLeftCell="A55">
      <selection activeCell="A67" sqref="A67:D67"/>
    </sheetView>
  </sheetViews>
  <sheetFormatPr defaultColWidth="9.140625" defaultRowHeight="12.75"/>
  <cols>
    <col min="1" max="1" width="3.7109375" style="142" customWidth="1"/>
    <col min="2" max="2" width="32.8515625" style="142" customWidth="1"/>
    <col min="3" max="3" width="18.7109375" style="142" customWidth="1"/>
    <col min="4" max="4" width="10.00390625" style="142" customWidth="1"/>
    <col min="5" max="5" width="10.421875" style="193" customWidth="1"/>
    <col min="6" max="6" width="10.57421875" style="193" customWidth="1"/>
    <col min="7" max="16384" width="9.140625" style="142" customWidth="1"/>
  </cols>
  <sheetData>
    <row r="1" spans="2:5" ht="15.75">
      <c r="B1" s="302" t="s">
        <v>642</v>
      </c>
      <c r="E1" s="200" t="s">
        <v>648</v>
      </c>
    </row>
    <row r="2" spans="1:5" s="60" customFormat="1" ht="15.75">
      <c r="A2" s="61"/>
      <c r="B2" s="73"/>
      <c r="C2" s="59"/>
      <c r="D2" s="59"/>
      <c r="E2" s="249"/>
    </row>
    <row r="3" spans="1:6" s="60" customFormat="1" ht="15.75">
      <c r="A3" s="61"/>
      <c r="B3" s="339" t="s">
        <v>502</v>
      </c>
      <c r="C3" s="339"/>
      <c r="D3" s="339"/>
      <c r="E3" s="339"/>
      <c r="F3" s="339"/>
    </row>
    <row r="4" spans="1:6" s="60" customFormat="1" ht="15.75">
      <c r="A4" s="61"/>
      <c r="B4" s="108" t="s">
        <v>122</v>
      </c>
      <c r="C4" s="340" t="s">
        <v>636</v>
      </c>
      <c r="D4" s="340"/>
      <c r="E4" s="340"/>
      <c r="F4" s="340"/>
    </row>
    <row r="5" spans="1:6" s="60" customFormat="1" ht="15.75">
      <c r="A5" s="61"/>
      <c r="B5" s="108" t="s">
        <v>123</v>
      </c>
      <c r="C5" s="340" t="s">
        <v>497</v>
      </c>
      <c r="D5" s="340"/>
      <c r="E5" s="340"/>
      <c r="F5" s="59"/>
    </row>
    <row r="6" spans="1:6" ht="13.5" thickBot="1">
      <c r="A6" s="193"/>
      <c r="C6" s="194"/>
      <c r="D6" s="193"/>
      <c r="E6" s="196"/>
      <c r="F6" s="196"/>
    </row>
    <row r="7" spans="1:6" ht="12.75" customHeight="1">
      <c r="A7" s="159" t="s">
        <v>417</v>
      </c>
      <c r="B7" s="160" t="s">
        <v>418</v>
      </c>
      <c r="C7" s="161" t="s">
        <v>419</v>
      </c>
      <c r="D7" s="160" t="s">
        <v>420</v>
      </c>
      <c r="E7" s="185" t="s">
        <v>421</v>
      </c>
      <c r="F7" s="327" t="s">
        <v>499</v>
      </c>
    </row>
    <row r="8" spans="1:6" ht="12.75">
      <c r="A8" s="163" t="s">
        <v>423</v>
      </c>
      <c r="B8" s="143"/>
      <c r="C8" s="164"/>
      <c r="D8" s="102"/>
      <c r="E8" s="186" t="s">
        <v>424</v>
      </c>
      <c r="F8" s="328"/>
    </row>
    <row r="9" spans="1:6" ht="13.5" thickBot="1">
      <c r="A9" s="163"/>
      <c r="B9" s="143"/>
      <c r="C9" s="187"/>
      <c r="D9" s="102"/>
      <c r="E9" s="186" t="s">
        <v>426</v>
      </c>
      <c r="F9" s="328"/>
    </row>
    <row r="10" spans="1:6" ht="13.5" thickBot="1">
      <c r="A10" s="188">
        <v>0</v>
      </c>
      <c r="B10" s="190">
        <v>1</v>
      </c>
      <c r="C10" s="189" t="s">
        <v>428</v>
      </c>
      <c r="D10" s="190">
        <v>3</v>
      </c>
      <c r="E10" s="189" t="s">
        <v>429</v>
      </c>
      <c r="F10" s="191">
        <v>5</v>
      </c>
    </row>
    <row r="11" spans="1:6" ht="12.75">
      <c r="A11" s="250">
        <v>1</v>
      </c>
      <c r="B11" s="251" t="s">
        <v>569</v>
      </c>
      <c r="C11" s="251"/>
      <c r="D11" s="251" t="s">
        <v>430</v>
      </c>
      <c r="E11" s="252"/>
      <c r="F11" s="116"/>
    </row>
    <row r="12" spans="1:6" ht="12.75">
      <c r="A12" s="250">
        <v>2</v>
      </c>
      <c r="B12" s="253" t="s">
        <v>431</v>
      </c>
      <c r="C12" s="253"/>
      <c r="D12" s="253" t="s">
        <v>430</v>
      </c>
      <c r="E12" s="252"/>
      <c r="F12" s="119"/>
    </row>
    <row r="13" spans="1:6" ht="12.75">
      <c r="A13" s="250">
        <v>3</v>
      </c>
      <c r="B13" s="253" t="s">
        <v>432</v>
      </c>
      <c r="C13" s="253"/>
      <c r="D13" s="253" t="s">
        <v>430</v>
      </c>
      <c r="E13" s="252"/>
      <c r="F13" s="119"/>
    </row>
    <row r="14" spans="1:6" ht="12.75">
      <c r="A14" s="250">
        <v>4</v>
      </c>
      <c r="B14" s="253" t="s">
        <v>570</v>
      </c>
      <c r="C14" s="254"/>
      <c r="D14" s="253" t="s">
        <v>430</v>
      </c>
      <c r="E14" s="252"/>
      <c r="F14" s="119"/>
    </row>
    <row r="15" spans="1:6" ht="12.75">
      <c r="A15" s="250">
        <v>5</v>
      </c>
      <c r="B15" s="255" t="s">
        <v>49</v>
      </c>
      <c r="C15" s="254"/>
      <c r="D15" s="253" t="s">
        <v>430</v>
      </c>
      <c r="E15" s="252"/>
      <c r="F15" s="119"/>
    </row>
    <row r="16" spans="1:6" ht="12.75">
      <c r="A16" s="250">
        <v>6</v>
      </c>
      <c r="B16" s="253" t="s">
        <v>433</v>
      </c>
      <c r="C16" s="254"/>
      <c r="D16" s="253" t="s">
        <v>430</v>
      </c>
      <c r="E16" s="252"/>
      <c r="F16" s="119"/>
    </row>
    <row r="17" spans="1:6" ht="12.75">
      <c r="A17" s="250">
        <v>7</v>
      </c>
      <c r="B17" s="253" t="s">
        <v>39</v>
      </c>
      <c r="C17" s="254"/>
      <c r="D17" s="253" t="s">
        <v>430</v>
      </c>
      <c r="E17" s="252"/>
      <c r="F17" s="119"/>
    </row>
    <row r="18" spans="1:6" ht="12.75">
      <c r="A18" s="250">
        <v>8</v>
      </c>
      <c r="B18" s="253" t="s">
        <v>40</v>
      </c>
      <c r="C18" s="254"/>
      <c r="D18" s="253" t="s">
        <v>430</v>
      </c>
      <c r="E18" s="252"/>
      <c r="F18" s="119"/>
    </row>
    <row r="19" spans="1:6" ht="12.75">
      <c r="A19" s="250">
        <v>9</v>
      </c>
      <c r="B19" s="253" t="s">
        <v>437</v>
      </c>
      <c r="C19" s="254"/>
      <c r="D19" s="253" t="s">
        <v>430</v>
      </c>
      <c r="E19" s="252"/>
      <c r="F19" s="119"/>
    </row>
    <row r="20" spans="1:6" ht="12.75">
      <c r="A20" s="250">
        <v>10</v>
      </c>
      <c r="B20" s="253" t="s">
        <v>438</v>
      </c>
      <c r="C20" s="254"/>
      <c r="D20" s="253" t="s">
        <v>430</v>
      </c>
      <c r="E20" s="252"/>
      <c r="F20" s="119"/>
    </row>
    <row r="21" spans="1:6" ht="12.75">
      <c r="A21" s="250">
        <v>11</v>
      </c>
      <c r="B21" s="251" t="s">
        <v>440</v>
      </c>
      <c r="C21" s="256"/>
      <c r="D21" s="253" t="s">
        <v>430</v>
      </c>
      <c r="E21" s="252"/>
      <c r="F21" s="116"/>
    </row>
    <row r="22" spans="1:6" ht="12.75">
      <c r="A22" s="250">
        <v>12</v>
      </c>
      <c r="B22" s="253" t="s">
        <v>442</v>
      </c>
      <c r="C22" s="257"/>
      <c r="D22" s="253" t="s">
        <v>430</v>
      </c>
      <c r="E22" s="252"/>
      <c r="F22" s="119"/>
    </row>
    <row r="23" spans="1:6" ht="12.75">
      <c r="A23" s="250">
        <v>13</v>
      </c>
      <c r="B23" s="253" t="s">
        <v>580</v>
      </c>
      <c r="C23" s="257"/>
      <c r="D23" s="253" t="s">
        <v>430</v>
      </c>
      <c r="E23" s="252"/>
      <c r="F23" s="119"/>
    </row>
    <row r="24" spans="1:6" ht="12.75">
      <c r="A24" s="250">
        <v>14</v>
      </c>
      <c r="B24" s="253" t="s">
        <v>584</v>
      </c>
      <c r="C24" s="257"/>
      <c r="D24" s="253" t="s">
        <v>430</v>
      </c>
      <c r="E24" s="252"/>
      <c r="F24" s="119"/>
    </row>
    <row r="25" spans="1:6" ht="12.75">
      <c r="A25" s="250">
        <v>15</v>
      </c>
      <c r="B25" s="253" t="s">
        <v>585</v>
      </c>
      <c r="C25" s="257"/>
      <c r="D25" s="253" t="s">
        <v>430</v>
      </c>
      <c r="E25" s="252"/>
      <c r="F25" s="119"/>
    </row>
    <row r="26" spans="1:6" ht="12.75">
      <c r="A26" s="250">
        <v>16</v>
      </c>
      <c r="B26" s="253" t="s">
        <v>558</v>
      </c>
      <c r="C26" s="257"/>
      <c r="D26" s="253" t="s">
        <v>430</v>
      </c>
      <c r="E26" s="252"/>
      <c r="F26" s="119"/>
    </row>
    <row r="27" spans="1:6" ht="12.75">
      <c r="A27" s="250">
        <v>17</v>
      </c>
      <c r="B27" s="253" t="s">
        <v>563</v>
      </c>
      <c r="C27" s="257"/>
      <c r="D27" s="253" t="s">
        <v>430</v>
      </c>
      <c r="E27" s="252"/>
      <c r="F27" s="119"/>
    </row>
    <row r="28" spans="1:6" ht="12.75">
      <c r="A28" s="250">
        <v>18</v>
      </c>
      <c r="B28" s="253" t="s">
        <v>551</v>
      </c>
      <c r="C28" s="257"/>
      <c r="D28" s="253" t="s">
        <v>511</v>
      </c>
      <c r="E28" s="252"/>
      <c r="F28" s="119">
        <v>0</v>
      </c>
    </row>
    <row r="29" spans="1:6" ht="12.75">
      <c r="A29" s="250">
        <v>19</v>
      </c>
      <c r="B29" s="253" t="s">
        <v>559</v>
      </c>
      <c r="C29" s="257"/>
      <c r="D29" s="253" t="s">
        <v>430</v>
      </c>
      <c r="E29" s="252"/>
      <c r="F29" s="119"/>
    </row>
    <row r="30" spans="1:6" ht="12.75">
      <c r="A30" s="250">
        <v>20</v>
      </c>
      <c r="B30" s="253" t="s">
        <v>561</v>
      </c>
      <c r="C30" s="257"/>
      <c r="D30" s="253" t="s">
        <v>430</v>
      </c>
      <c r="E30" s="252"/>
      <c r="F30" s="119"/>
    </row>
    <row r="31" spans="1:6" ht="12.75">
      <c r="A31" s="250">
        <v>21</v>
      </c>
      <c r="B31" s="253" t="s">
        <v>581</v>
      </c>
      <c r="C31" s="257"/>
      <c r="D31" s="253" t="s">
        <v>430</v>
      </c>
      <c r="E31" s="252"/>
      <c r="F31" s="119"/>
    </row>
    <row r="32" spans="1:6" ht="12.75">
      <c r="A32" s="250">
        <v>22</v>
      </c>
      <c r="B32" s="253" t="s">
        <v>582</v>
      </c>
      <c r="C32" s="257"/>
      <c r="D32" s="253" t="s">
        <v>430</v>
      </c>
      <c r="E32" s="252"/>
      <c r="F32" s="119"/>
    </row>
    <row r="33" spans="1:6" ht="12.75">
      <c r="A33" s="250">
        <v>23</v>
      </c>
      <c r="B33" s="253" t="s">
        <v>556</v>
      </c>
      <c r="C33" s="257"/>
      <c r="D33" s="253" t="s">
        <v>430</v>
      </c>
      <c r="E33" s="252"/>
      <c r="F33" s="119"/>
    </row>
    <row r="34" spans="1:6" ht="12.75">
      <c r="A34" s="250">
        <v>24</v>
      </c>
      <c r="B34" s="253" t="s">
        <v>557</v>
      </c>
      <c r="C34" s="257"/>
      <c r="D34" s="253" t="s">
        <v>430</v>
      </c>
      <c r="E34" s="252"/>
      <c r="F34" s="119"/>
    </row>
    <row r="35" spans="1:6" ht="12.75">
      <c r="A35" s="250">
        <v>25</v>
      </c>
      <c r="B35" s="253" t="s">
        <v>555</v>
      </c>
      <c r="C35" s="257"/>
      <c r="D35" s="253" t="s">
        <v>430</v>
      </c>
      <c r="E35" s="252"/>
      <c r="F35" s="119"/>
    </row>
    <row r="36" spans="1:6" ht="12.75">
      <c r="A36" s="250">
        <v>26</v>
      </c>
      <c r="B36" s="253" t="s">
        <v>568</v>
      </c>
      <c r="C36" s="257"/>
      <c r="D36" s="253" t="s">
        <v>430</v>
      </c>
      <c r="E36" s="252"/>
      <c r="F36" s="119"/>
    </row>
    <row r="37" spans="1:6" ht="12.75">
      <c r="A37" s="250">
        <v>27</v>
      </c>
      <c r="B37" s="253" t="s">
        <v>126</v>
      </c>
      <c r="C37" s="257"/>
      <c r="D37" s="253" t="s">
        <v>511</v>
      </c>
      <c r="E37" s="252"/>
      <c r="F37" s="119">
        <v>0</v>
      </c>
    </row>
    <row r="38" spans="1:6" ht="12.75">
      <c r="A38" s="250">
        <v>28</v>
      </c>
      <c r="B38" s="253" t="s">
        <v>578</v>
      </c>
      <c r="C38" s="257"/>
      <c r="D38" s="253" t="s">
        <v>430</v>
      </c>
      <c r="E38" s="252"/>
      <c r="F38" s="119"/>
    </row>
    <row r="39" spans="1:6" ht="12.75">
      <c r="A39" s="250">
        <v>29</v>
      </c>
      <c r="B39" s="253" t="s">
        <v>586</v>
      </c>
      <c r="C39" s="257"/>
      <c r="D39" s="253" t="s">
        <v>430</v>
      </c>
      <c r="E39" s="252"/>
      <c r="F39" s="119"/>
    </row>
    <row r="40" spans="1:6" ht="12.75">
      <c r="A40" s="250">
        <v>30</v>
      </c>
      <c r="B40" s="253" t="s">
        <v>129</v>
      </c>
      <c r="C40" s="257"/>
      <c r="D40" s="253" t="s">
        <v>430</v>
      </c>
      <c r="E40" s="252"/>
      <c r="F40" s="119"/>
    </row>
    <row r="41" spans="1:6" ht="12.75">
      <c r="A41" s="250">
        <v>31</v>
      </c>
      <c r="B41" s="253" t="s">
        <v>565</v>
      </c>
      <c r="C41" s="257"/>
      <c r="D41" s="253" t="s">
        <v>430</v>
      </c>
      <c r="E41" s="252"/>
      <c r="F41" s="119"/>
    </row>
    <row r="42" spans="1:6" ht="12.75">
      <c r="A42" s="250">
        <v>32</v>
      </c>
      <c r="B42" s="253" t="s">
        <v>575</v>
      </c>
      <c r="C42" s="257"/>
      <c r="D42" s="253" t="s">
        <v>430</v>
      </c>
      <c r="E42" s="252"/>
      <c r="F42" s="119"/>
    </row>
    <row r="43" spans="1:6" ht="12.75">
      <c r="A43" s="250">
        <v>33</v>
      </c>
      <c r="B43" s="253" t="s">
        <v>573</v>
      </c>
      <c r="C43" s="257"/>
      <c r="D43" s="253" t="s">
        <v>430</v>
      </c>
      <c r="E43" s="252"/>
      <c r="F43" s="119"/>
    </row>
    <row r="44" spans="1:6" ht="12.75">
      <c r="A44" s="250">
        <v>34</v>
      </c>
      <c r="B44" s="253" t="s">
        <v>579</v>
      </c>
      <c r="C44" s="257"/>
      <c r="D44" s="253" t="s">
        <v>430</v>
      </c>
      <c r="E44" s="252"/>
      <c r="F44" s="119"/>
    </row>
    <row r="45" spans="1:6" ht="12.75">
      <c r="A45" s="250">
        <v>35</v>
      </c>
      <c r="B45" s="253" t="s">
        <v>566</v>
      </c>
      <c r="C45" s="257"/>
      <c r="D45" s="253" t="s">
        <v>430</v>
      </c>
      <c r="E45" s="252"/>
      <c r="F45" s="119"/>
    </row>
    <row r="46" spans="1:6" ht="12.75">
      <c r="A46" s="250">
        <v>36</v>
      </c>
      <c r="B46" s="253" t="s">
        <v>567</v>
      </c>
      <c r="C46" s="257"/>
      <c r="D46" s="253" t="s">
        <v>430</v>
      </c>
      <c r="E46" s="252"/>
      <c r="F46" s="119"/>
    </row>
    <row r="47" spans="1:6" ht="12.75">
      <c r="A47" s="250">
        <v>37</v>
      </c>
      <c r="B47" s="253" t="s">
        <v>564</v>
      </c>
      <c r="C47" s="257"/>
      <c r="D47" s="253" t="s">
        <v>430</v>
      </c>
      <c r="E47" s="252"/>
      <c r="F47" s="119"/>
    </row>
    <row r="48" spans="1:6" ht="12.75">
      <c r="A48" s="250">
        <v>38</v>
      </c>
      <c r="B48" s="253" t="s">
        <v>560</v>
      </c>
      <c r="C48" s="257"/>
      <c r="D48" s="253" t="s">
        <v>430</v>
      </c>
      <c r="E48" s="252"/>
      <c r="F48" s="119"/>
    </row>
    <row r="49" spans="1:6" ht="12.75">
      <c r="A49" s="250">
        <v>39</v>
      </c>
      <c r="B49" s="253" t="s">
        <v>141</v>
      </c>
      <c r="C49" s="257"/>
      <c r="D49" s="253" t="s">
        <v>511</v>
      </c>
      <c r="E49" s="252"/>
      <c r="F49" s="119">
        <v>0</v>
      </c>
    </row>
    <row r="50" spans="1:6" ht="12.75">
      <c r="A50" s="250">
        <v>40</v>
      </c>
      <c r="B50" s="253" t="s">
        <v>577</v>
      </c>
      <c r="C50" s="257"/>
      <c r="D50" s="253" t="s">
        <v>430</v>
      </c>
      <c r="E50" s="252"/>
      <c r="F50" s="119"/>
    </row>
    <row r="51" spans="1:6" ht="12.75">
      <c r="A51" s="250">
        <v>41</v>
      </c>
      <c r="B51" s="253" t="s">
        <v>576</v>
      </c>
      <c r="C51" s="257"/>
      <c r="D51" s="253" t="s">
        <v>430</v>
      </c>
      <c r="E51" s="252"/>
      <c r="F51" s="119"/>
    </row>
    <row r="52" spans="1:6" ht="12.75">
      <c r="A52" s="250">
        <v>42</v>
      </c>
      <c r="B52" s="253" t="s">
        <v>572</v>
      </c>
      <c r="C52" s="257"/>
      <c r="D52" s="253" t="s">
        <v>430</v>
      </c>
      <c r="E52" s="252"/>
      <c r="F52" s="119"/>
    </row>
    <row r="53" spans="1:6" ht="12.75">
      <c r="A53" s="250">
        <v>43</v>
      </c>
      <c r="B53" s="253" t="s">
        <v>562</v>
      </c>
      <c r="C53" s="257"/>
      <c r="D53" s="253" t="s">
        <v>430</v>
      </c>
      <c r="E53" s="252"/>
      <c r="F53" s="119"/>
    </row>
    <row r="54" spans="1:6" ht="12.75">
      <c r="A54" s="250">
        <v>44</v>
      </c>
      <c r="B54" s="253" t="s">
        <v>583</v>
      </c>
      <c r="C54" s="257"/>
      <c r="D54" s="253" t="s">
        <v>430</v>
      </c>
      <c r="E54" s="252"/>
      <c r="F54" s="119"/>
    </row>
    <row r="55" spans="1:6" ht="12.75">
      <c r="A55" s="250">
        <v>45</v>
      </c>
      <c r="B55" s="253" t="s">
        <v>571</v>
      </c>
      <c r="C55" s="253"/>
      <c r="D55" s="253" t="s">
        <v>430</v>
      </c>
      <c r="E55" s="252"/>
      <c r="F55" s="119"/>
    </row>
    <row r="56" spans="1:6" ht="12.75">
      <c r="A56" s="250">
        <v>46</v>
      </c>
      <c r="B56" s="253" t="s">
        <v>574</v>
      </c>
      <c r="C56" s="253"/>
      <c r="D56" s="253" t="s">
        <v>430</v>
      </c>
      <c r="E56" s="252"/>
      <c r="F56" s="119"/>
    </row>
    <row r="57" spans="1:6" ht="12.75">
      <c r="A57" s="250">
        <v>47</v>
      </c>
      <c r="B57" s="253" t="s">
        <v>358</v>
      </c>
      <c r="C57" s="253"/>
      <c r="D57" s="253" t="s">
        <v>430</v>
      </c>
      <c r="E57" s="252"/>
      <c r="F57" s="119"/>
    </row>
    <row r="58" spans="1:6" ht="12.75">
      <c r="A58" s="250">
        <v>48</v>
      </c>
      <c r="B58" s="253" t="s">
        <v>554</v>
      </c>
      <c r="C58" s="253"/>
      <c r="D58" s="253" t="s">
        <v>430</v>
      </c>
      <c r="E58" s="252"/>
      <c r="F58" s="119"/>
    </row>
    <row r="59" spans="1:6" ht="12.75">
      <c r="A59" s="250">
        <v>49</v>
      </c>
      <c r="B59" s="253" t="s">
        <v>359</v>
      </c>
      <c r="C59" s="253"/>
      <c r="D59" s="253" t="s">
        <v>430</v>
      </c>
      <c r="E59" s="252"/>
      <c r="F59" s="119"/>
    </row>
    <row r="60" spans="1:6" ht="12.75">
      <c r="A60" s="250">
        <v>50</v>
      </c>
      <c r="B60" s="253" t="s">
        <v>343</v>
      </c>
      <c r="C60" s="253"/>
      <c r="D60" s="253" t="s">
        <v>430</v>
      </c>
      <c r="E60" s="252"/>
      <c r="F60" s="119"/>
    </row>
    <row r="61" spans="1:6" ht="12.75">
      <c r="A61" s="250">
        <v>51</v>
      </c>
      <c r="B61" s="253" t="s">
        <v>344</v>
      </c>
      <c r="C61" s="253"/>
      <c r="D61" s="253" t="s">
        <v>430</v>
      </c>
      <c r="E61" s="252"/>
      <c r="F61" s="119"/>
    </row>
    <row r="62" spans="1:6" ht="12.75">
      <c r="A62" s="250">
        <v>52</v>
      </c>
      <c r="B62" s="253" t="s">
        <v>345</v>
      </c>
      <c r="C62" s="253"/>
      <c r="D62" s="253" t="s">
        <v>430</v>
      </c>
      <c r="E62" s="252"/>
      <c r="F62" s="119"/>
    </row>
    <row r="63" spans="1:6" ht="12.75">
      <c r="A63" s="250">
        <v>53</v>
      </c>
      <c r="B63" s="253" t="s">
        <v>346</v>
      </c>
      <c r="C63" s="253"/>
      <c r="D63" s="253" t="s">
        <v>430</v>
      </c>
      <c r="E63" s="252"/>
      <c r="F63" s="119"/>
    </row>
    <row r="64" spans="1:6" ht="12.75">
      <c r="A64" s="250">
        <v>54</v>
      </c>
      <c r="B64" s="253" t="s">
        <v>347</v>
      </c>
      <c r="C64" s="253"/>
      <c r="D64" s="253" t="s">
        <v>430</v>
      </c>
      <c r="E64" s="252"/>
      <c r="F64" s="258"/>
    </row>
    <row r="65" spans="1:6" ht="12.75">
      <c r="A65" s="250">
        <v>55</v>
      </c>
      <c r="B65" s="259" t="s">
        <v>1</v>
      </c>
      <c r="C65" s="259"/>
      <c r="D65" s="259" t="s">
        <v>430</v>
      </c>
      <c r="E65" s="260"/>
      <c r="F65" s="261"/>
    </row>
    <row r="66" spans="1:6" ht="13.5" thickBot="1">
      <c r="A66" s="262">
        <v>56</v>
      </c>
      <c r="B66" s="263" t="s">
        <v>2</v>
      </c>
      <c r="C66" s="263"/>
      <c r="D66" s="263" t="s">
        <v>430</v>
      </c>
      <c r="E66" s="264"/>
      <c r="F66" s="265"/>
    </row>
    <row r="67" spans="1:6" ht="13.5" thickBot="1">
      <c r="A67" s="341" t="s">
        <v>3</v>
      </c>
      <c r="B67" s="342"/>
      <c r="C67" s="342"/>
      <c r="D67" s="343"/>
      <c r="E67" s="182"/>
      <c r="F67" s="183"/>
    </row>
    <row r="68" spans="1:6" ht="12.75">
      <c r="A68" s="193"/>
      <c r="C68" s="194"/>
      <c r="D68" s="193"/>
      <c r="E68" s="195"/>
      <c r="F68" s="196"/>
    </row>
    <row r="69" spans="1:6" ht="12.75">
      <c r="A69" s="312" t="s">
        <v>606</v>
      </c>
      <c r="B69" s="312"/>
      <c r="C69" s="312"/>
      <c r="D69" s="312"/>
      <c r="E69" s="139"/>
      <c r="F69" s="140"/>
    </row>
    <row r="70" spans="1:6" ht="12.75">
      <c r="A70" s="141" t="s">
        <v>607</v>
      </c>
      <c r="B70" s="141"/>
      <c r="C70" s="141"/>
      <c r="D70" s="141"/>
      <c r="E70" s="139"/>
      <c r="F70" s="140"/>
    </row>
    <row r="71" spans="1:6" ht="12.75">
      <c r="A71" s="312" t="s">
        <v>608</v>
      </c>
      <c r="B71" s="312"/>
      <c r="C71" s="312"/>
      <c r="D71" s="312"/>
      <c r="E71" s="139"/>
      <c r="F71" s="140"/>
    </row>
    <row r="72" spans="1:6" ht="12.75">
      <c r="A72" s="313" t="s">
        <v>637</v>
      </c>
      <c r="B72" s="314"/>
      <c r="C72" s="314"/>
      <c r="D72" s="314"/>
      <c r="E72" s="314"/>
      <c r="F72" s="314"/>
    </row>
    <row r="73" spans="1:6" ht="13.5" customHeight="1">
      <c r="A73" s="193"/>
      <c r="C73" s="194"/>
      <c r="D73" s="193"/>
      <c r="E73" s="195"/>
      <c r="F73" s="196"/>
    </row>
    <row r="74" spans="5:6" ht="12.75">
      <c r="E74" s="142"/>
      <c r="F74" s="302" t="s">
        <v>642</v>
      </c>
    </row>
    <row r="75" spans="2:6" ht="15.75">
      <c r="B75" s="73"/>
      <c r="C75" s="60"/>
      <c r="D75" s="73"/>
      <c r="E75" s="142"/>
      <c r="F75" s="142"/>
    </row>
    <row r="76" spans="2:6" ht="15.75">
      <c r="B76" s="73"/>
      <c r="C76" s="60"/>
      <c r="D76" s="73"/>
      <c r="E76" s="142"/>
      <c r="F76" s="142"/>
    </row>
    <row r="77" spans="2:6" ht="12.75">
      <c r="B77" s="60"/>
      <c r="C77" s="60"/>
      <c r="D77" s="78"/>
      <c r="E77" s="142"/>
      <c r="F77" s="142"/>
    </row>
  </sheetData>
  <sheetProtection/>
  <mergeCells count="8">
    <mergeCell ref="A72:F72"/>
    <mergeCell ref="F7:F9"/>
    <mergeCell ref="A71:D71"/>
    <mergeCell ref="B3:F3"/>
    <mergeCell ref="C4:F4"/>
    <mergeCell ref="C5:E5"/>
    <mergeCell ref="A69:D69"/>
    <mergeCell ref="A67:D67"/>
  </mergeCells>
  <printOptions/>
  <pageMargins left="0.5511811023622047" right="0.35433070866141736" top="0.5905511811023623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zoomScale="130" zoomScaleNormal="130" zoomScalePageLayoutView="0" workbookViewId="0" topLeftCell="A25">
      <selection activeCell="A51" sqref="A51:D51"/>
    </sheetView>
  </sheetViews>
  <sheetFormatPr defaultColWidth="9.140625" defaultRowHeight="12.75"/>
  <cols>
    <col min="1" max="1" width="3.8515625" style="142" customWidth="1"/>
    <col min="2" max="2" width="35.8515625" style="142" customWidth="1"/>
    <col min="3" max="3" width="15.7109375" style="142" customWidth="1"/>
    <col min="4" max="4" width="9.57421875" style="142" customWidth="1"/>
    <col min="5" max="5" width="11.00390625" style="142" customWidth="1"/>
    <col min="6" max="6" width="11.7109375" style="142" customWidth="1"/>
    <col min="7" max="16384" width="9.140625" style="142" customWidth="1"/>
  </cols>
  <sheetData>
    <row r="1" spans="2:5" ht="15.75">
      <c r="B1" s="302" t="s">
        <v>642</v>
      </c>
      <c r="E1" s="200" t="s">
        <v>649</v>
      </c>
    </row>
    <row r="2" spans="1:5" s="73" customFormat="1" ht="14.25" customHeight="1">
      <c r="A2" s="61"/>
      <c r="B2" s="266"/>
      <c r="C2" s="266"/>
      <c r="D2" s="266"/>
      <c r="E2" s="266"/>
    </row>
    <row r="3" spans="1:6" s="73" customFormat="1" ht="15.75">
      <c r="A3" s="61"/>
      <c r="B3" s="76" t="s">
        <v>507</v>
      </c>
      <c r="C3" s="59"/>
      <c r="D3" s="59"/>
      <c r="E3" s="249"/>
      <c r="F3" s="249"/>
    </row>
    <row r="4" spans="1:6" s="73" customFormat="1" ht="15.75">
      <c r="A4" s="61"/>
      <c r="B4" s="76" t="s">
        <v>506</v>
      </c>
      <c r="C4" s="76" t="s">
        <v>473</v>
      </c>
      <c r="D4" s="59"/>
      <c r="E4" s="249"/>
      <c r="F4" s="249"/>
    </row>
    <row r="5" spans="1:6" s="73" customFormat="1" ht="15.75">
      <c r="A5" s="61"/>
      <c r="B5" s="267" t="s">
        <v>504</v>
      </c>
      <c r="C5" s="340" t="s">
        <v>505</v>
      </c>
      <c r="D5" s="340"/>
      <c r="E5" s="340"/>
      <c r="F5" s="340"/>
    </row>
    <row r="6" spans="1:6" ht="13.5" thickBot="1">
      <c r="A6" s="193"/>
      <c r="C6" s="194"/>
      <c r="D6" s="193"/>
      <c r="E6" s="196"/>
      <c r="F6" s="196"/>
    </row>
    <row r="7" spans="1:6" ht="12.75" customHeight="1">
      <c r="A7" s="159" t="s">
        <v>417</v>
      </c>
      <c r="B7" s="160" t="s">
        <v>418</v>
      </c>
      <c r="C7" s="161" t="s">
        <v>419</v>
      </c>
      <c r="D7" s="160" t="s">
        <v>420</v>
      </c>
      <c r="E7" s="185" t="s">
        <v>421</v>
      </c>
      <c r="F7" s="327" t="s">
        <v>499</v>
      </c>
    </row>
    <row r="8" spans="1:6" ht="12.75">
      <c r="A8" s="163" t="s">
        <v>423</v>
      </c>
      <c r="B8" s="143"/>
      <c r="C8" s="164"/>
      <c r="D8" s="102"/>
      <c r="E8" s="186" t="s">
        <v>424</v>
      </c>
      <c r="F8" s="328"/>
    </row>
    <row r="9" spans="1:6" ht="13.5" thickBot="1">
      <c r="A9" s="163"/>
      <c r="B9" s="143"/>
      <c r="C9" s="187"/>
      <c r="D9" s="102"/>
      <c r="E9" s="186" t="s">
        <v>426</v>
      </c>
      <c r="F9" s="328"/>
    </row>
    <row r="10" spans="1:6" ht="13.5" thickBot="1">
      <c r="A10" s="188">
        <v>0</v>
      </c>
      <c r="B10" s="190">
        <v>1</v>
      </c>
      <c r="C10" s="189" t="s">
        <v>428</v>
      </c>
      <c r="D10" s="190">
        <v>3</v>
      </c>
      <c r="E10" s="189" t="s">
        <v>429</v>
      </c>
      <c r="F10" s="191">
        <v>5</v>
      </c>
    </row>
    <row r="11" spans="1:6" ht="12.75">
      <c r="A11" s="268">
        <v>1</v>
      </c>
      <c r="B11" s="269" t="s">
        <v>431</v>
      </c>
      <c r="C11" s="110"/>
      <c r="D11" s="110" t="s">
        <v>430</v>
      </c>
      <c r="E11" s="270"/>
      <c r="F11" s="271"/>
    </row>
    <row r="12" spans="1:6" ht="12.75">
      <c r="A12" s="250">
        <v>2</v>
      </c>
      <c r="B12" s="120" t="s">
        <v>432</v>
      </c>
      <c r="C12" s="117"/>
      <c r="D12" s="117" t="s">
        <v>430</v>
      </c>
      <c r="E12" s="272"/>
      <c r="F12" s="119"/>
    </row>
    <row r="13" spans="1:6" ht="12.75">
      <c r="A13" s="250">
        <v>3</v>
      </c>
      <c r="B13" s="120" t="s">
        <v>433</v>
      </c>
      <c r="C13" s="273"/>
      <c r="D13" s="117" t="s">
        <v>430</v>
      </c>
      <c r="E13" s="272"/>
      <c r="F13" s="119"/>
    </row>
    <row r="14" spans="1:6" ht="12.75">
      <c r="A14" s="250">
        <v>4</v>
      </c>
      <c r="B14" s="106" t="s">
        <v>39</v>
      </c>
      <c r="C14" s="273"/>
      <c r="D14" s="117" t="s">
        <v>430</v>
      </c>
      <c r="E14" s="272"/>
      <c r="F14" s="119"/>
    </row>
    <row r="15" spans="1:6" ht="12.75">
      <c r="A15" s="250">
        <v>5</v>
      </c>
      <c r="B15" s="120" t="s">
        <v>40</v>
      </c>
      <c r="C15" s="273"/>
      <c r="D15" s="117" t="s">
        <v>430</v>
      </c>
      <c r="E15" s="272"/>
      <c r="F15" s="119"/>
    </row>
    <row r="16" spans="1:6" ht="12.75">
      <c r="A16" s="250">
        <v>6</v>
      </c>
      <c r="B16" s="120" t="s">
        <v>437</v>
      </c>
      <c r="C16" s="273"/>
      <c r="D16" s="117" t="s">
        <v>430</v>
      </c>
      <c r="E16" s="272"/>
      <c r="F16" s="119"/>
    </row>
    <row r="17" spans="1:6" ht="12.75">
      <c r="A17" s="250">
        <v>7</v>
      </c>
      <c r="B17" s="120" t="s">
        <v>438</v>
      </c>
      <c r="C17" s="273"/>
      <c r="D17" s="117" t="s">
        <v>430</v>
      </c>
      <c r="E17" s="272"/>
      <c r="F17" s="119"/>
    </row>
    <row r="18" spans="1:6" ht="12.75">
      <c r="A18" s="250">
        <v>8</v>
      </c>
      <c r="B18" s="120" t="s">
        <v>440</v>
      </c>
      <c r="C18" s="273"/>
      <c r="D18" s="117" t="s">
        <v>430</v>
      </c>
      <c r="E18" s="272"/>
      <c r="F18" s="119"/>
    </row>
    <row r="19" spans="1:6" ht="12.75">
      <c r="A19" s="250">
        <v>9</v>
      </c>
      <c r="B19" s="120" t="s">
        <v>442</v>
      </c>
      <c r="C19" s="273"/>
      <c r="D19" s="117" t="s">
        <v>430</v>
      </c>
      <c r="E19" s="272"/>
      <c r="F19" s="119"/>
    </row>
    <row r="20" spans="1:6" ht="12.75">
      <c r="A20" s="250">
        <v>10</v>
      </c>
      <c r="B20" s="106" t="s">
        <v>18</v>
      </c>
      <c r="C20" s="130"/>
      <c r="D20" s="117" t="s">
        <v>430</v>
      </c>
      <c r="E20" s="272"/>
      <c r="F20" s="119"/>
    </row>
    <row r="21" spans="1:6" ht="12.75">
      <c r="A21" s="250">
        <v>11</v>
      </c>
      <c r="B21" s="106" t="s">
        <v>261</v>
      </c>
      <c r="C21" s="130"/>
      <c r="D21" s="117" t="s">
        <v>430</v>
      </c>
      <c r="E21" s="272"/>
      <c r="F21" s="119"/>
    </row>
    <row r="22" spans="1:6" ht="12.75">
      <c r="A22" s="250">
        <v>12</v>
      </c>
      <c r="B22" s="106" t="s">
        <v>118</v>
      </c>
      <c r="C22" s="130"/>
      <c r="D22" s="117" t="s">
        <v>430</v>
      </c>
      <c r="E22" s="272"/>
      <c r="F22" s="119"/>
    </row>
    <row r="23" spans="1:6" ht="12.75">
      <c r="A23" s="250">
        <v>13</v>
      </c>
      <c r="B23" s="106" t="s">
        <v>447</v>
      </c>
      <c r="C23" s="130"/>
      <c r="D23" s="117" t="s">
        <v>430</v>
      </c>
      <c r="E23" s="272"/>
      <c r="F23" s="119"/>
    </row>
    <row r="24" spans="1:6" ht="12.75">
      <c r="A24" s="250">
        <v>14</v>
      </c>
      <c r="B24" s="106" t="s">
        <v>510</v>
      </c>
      <c r="C24" s="130"/>
      <c r="D24" s="117" t="s">
        <v>430</v>
      </c>
      <c r="E24" s="272"/>
      <c r="F24" s="119"/>
    </row>
    <row r="25" spans="1:6" ht="12.75">
      <c r="A25" s="250">
        <v>15</v>
      </c>
      <c r="B25" s="106" t="s">
        <v>119</v>
      </c>
      <c r="C25" s="130"/>
      <c r="D25" s="117" t="s">
        <v>430</v>
      </c>
      <c r="E25" s="115"/>
      <c r="F25" s="119"/>
    </row>
    <row r="26" spans="1:6" ht="12.75">
      <c r="A26" s="250">
        <v>16</v>
      </c>
      <c r="B26" s="106" t="s">
        <v>120</v>
      </c>
      <c r="C26" s="130"/>
      <c r="D26" s="117" t="s">
        <v>430</v>
      </c>
      <c r="E26" s="272"/>
      <c r="F26" s="119"/>
    </row>
    <row r="27" spans="1:6" ht="12.75">
      <c r="A27" s="250">
        <v>17</v>
      </c>
      <c r="B27" s="106" t="s">
        <v>273</v>
      </c>
      <c r="C27" s="130"/>
      <c r="D27" s="117" t="s">
        <v>430</v>
      </c>
      <c r="E27" s="272"/>
      <c r="F27" s="119"/>
    </row>
    <row r="28" spans="1:6" ht="12.75">
      <c r="A28" s="250">
        <v>18</v>
      </c>
      <c r="B28" s="106" t="s">
        <v>284</v>
      </c>
      <c r="C28" s="130"/>
      <c r="D28" s="117" t="s">
        <v>430</v>
      </c>
      <c r="E28" s="272"/>
      <c r="F28" s="119"/>
    </row>
    <row r="29" spans="1:6" ht="12.75">
      <c r="A29" s="250">
        <v>19</v>
      </c>
      <c r="B29" s="106" t="s">
        <v>350</v>
      </c>
      <c r="C29" s="130"/>
      <c r="D29" s="117" t="s">
        <v>430</v>
      </c>
      <c r="E29" s="272"/>
      <c r="F29" s="119"/>
    </row>
    <row r="30" spans="1:6" ht="12.75">
      <c r="A30" s="250">
        <v>20</v>
      </c>
      <c r="B30" s="106" t="s">
        <v>362</v>
      </c>
      <c r="C30" s="130"/>
      <c r="D30" s="117" t="s">
        <v>430</v>
      </c>
      <c r="E30" s="272"/>
      <c r="F30" s="119"/>
    </row>
    <row r="31" spans="1:6" ht="12.75">
      <c r="A31" s="250">
        <v>21</v>
      </c>
      <c r="B31" s="106" t="s">
        <v>290</v>
      </c>
      <c r="C31" s="130"/>
      <c r="D31" s="117" t="s">
        <v>430</v>
      </c>
      <c r="E31" s="272"/>
      <c r="F31" s="119"/>
    </row>
    <row r="32" spans="1:6" ht="12.75">
      <c r="A32" s="250">
        <v>22</v>
      </c>
      <c r="B32" s="120" t="s">
        <v>449</v>
      </c>
      <c r="C32" s="117"/>
      <c r="D32" s="126" t="s">
        <v>511</v>
      </c>
      <c r="E32" s="272"/>
      <c r="F32" s="119">
        <v>0</v>
      </c>
    </row>
    <row r="33" spans="1:6" ht="12.75">
      <c r="A33" s="250">
        <v>23</v>
      </c>
      <c r="B33" s="122" t="s">
        <v>551</v>
      </c>
      <c r="C33" s="117"/>
      <c r="D33" s="117" t="s">
        <v>511</v>
      </c>
      <c r="E33" s="272"/>
      <c r="F33" s="119">
        <v>0</v>
      </c>
    </row>
    <row r="34" spans="1:6" ht="12.75">
      <c r="A34" s="250">
        <v>24</v>
      </c>
      <c r="B34" s="120" t="s">
        <v>126</v>
      </c>
      <c r="C34" s="117"/>
      <c r="D34" s="126" t="s">
        <v>511</v>
      </c>
      <c r="E34" s="272"/>
      <c r="F34" s="119">
        <v>0</v>
      </c>
    </row>
    <row r="35" spans="1:6" ht="12.75">
      <c r="A35" s="250">
        <v>25</v>
      </c>
      <c r="B35" s="120" t="s">
        <v>35</v>
      </c>
      <c r="C35" s="117"/>
      <c r="D35" s="117" t="s">
        <v>430</v>
      </c>
      <c r="E35" s="272"/>
      <c r="F35" s="119"/>
    </row>
    <row r="36" spans="1:6" ht="12.75">
      <c r="A36" s="250">
        <v>26</v>
      </c>
      <c r="B36" s="120" t="s">
        <v>129</v>
      </c>
      <c r="C36" s="117"/>
      <c r="D36" s="117" t="s">
        <v>430</v>
      </c>
      <c r="E36" s="272"/>
      <c r="F36" s="119"/>
    </row>
    <row r="37" spans="1:6" ht="12.75">
      <c r="A37" s="250">
        <v>27</v>
      </c>
      <c r="B37" s="120" t="s">
        <v>141</v>
      </c>
      <c r="C37" s="117"/>
      <c r="D37" s="117" t="s">
        <v>430</v>
      </c>
      <c r="E37" s="272"/>
      <c r="F37" s="119"/>
    </row>
    <row r="38" spans="1:6" ht="12.75">
      <c r="A38" s="250">
        <v>28</v>
      </c>
      <c r="B38" s="106" t="s">
        <v>26</v>
      </c>
      <c r="C38" s="130"/>
      <c r="D38" s="117" t="s">
        <v>430</v>
      </c>
      <c r="E38" s="272"/>
      <c r="F38" s="119"/>
    </row>
    <row r="39" spans="1:6" ht="12.75">
      <c r="A39" s="250">
        <v>29</v>
      </c>
      <c r="B39" s="106" t="s">
        <v>459</v>
      </c>
      <c r="C39" s="130"/>
      <c r="D39" s="117" t="s">
        <v>430</v>
      </c>
      <c r="E39" s="272"/>
      <c r="F39" s="119"/>
    </row>
    <row r="40" spans="1:6" ht="12.75">
      <c r="A40" s="250">
        <v>30</v>
      </c>
      <c r="B40" s="106" t="s">
        <v>121</v>
      </c>
      <c r="C40" s="130"/>
      <c r="D40" s="117" t="s">
        <v>430</v>
      </c>
      <c r="E40" s="272"/>
      <c r="F40" s="119"/>
    </row>
    <row r="41" spans="1:6" ht="12.75">
      <c r="A41" s="250">
        <v>31</v>
      </c>
      <c r="B41" s="106" t="s">
        <v>348</v>
      </c>
      <c r="C41" s="130"/>
      <c r="D41" s="117" t="s">
        <v>430</v>
      </c>
      <c r="E41" s="272"/>
      <c r="F41" s="119"/>
    </row>
    <row r="42" spans="1:6" ht="12.75">
      <c r="A42" s="250">
        <v>32</v>
      </c>
      <c r="B42" s="120" t="s">
        <v>358</v>
      </c>
      <c r="C42" s="117"/>
      <c r="D42" s="117" t="s">
        <v>430</v>
      </c>
      <c r="E42" s="272"/>
      <c r="F42" s="119"/>
    </row>
    <row r="43" spans="1:6" ht="12.75">
      <c r="A43" s="250">
        <v>33</v>
      </c>
      <c r="B43" s="120" t="s">
        <v>359</v>
      </c>
      <c r="C43" s="131"/>
      <c r="D43" s="117" t="s">
        <v>430</v>
      </c>
      <c r="E43" s="272"/>
      <c r="F43" s="119"/>
    </row>
    <row r="44" spans="1:6" ht="12.75">
      <c r="A44" s="250">
        <v>34</v>
      </c>
      <c r="B44" s="120" t="s">
        <v>343</v>
      </c>
      <c r="C44" s="117"/>
      <c r="D44" s="117" t="s">
        <v>430</v>
      </c>
      <c r="E44" s="272"/>
      <c r="F44" s="119"/>
    </row>
    <row r="45" spans="1:6" ht="12.75">
      <c r="A45" s="250">
        <v>35</v>
      </c>
      <c r="B45" s="120" t="s">
        <v>344</v>
      </c>
      <c r="C45" s="117"/>
      <c r="D45" s="117" t="s">
        <v>430</v>
      </c>
      <c r="E45" s="272"/>
      <c r="F45" s="119"/>
    </row>
    <row r="46" spans="1:6" ht="12.75">
      <c r="A46" s="250">
        <v>36</v>
      </c>
      <c r="B46" s="120" t="s">
        <v>345</v>
      </c>
      <c r="C46" s="117"/>
      <c r="D46" s="117" t="s">
        <v>430</v>
      </c>
      <c r="E46" s="272"/>
      <c r="F46" s="119"/>
    </row>
    <row r="47" spans="1:6" ht="12.75">
      <c r="A47" s="250">
        <v>37</v>
      </c>
      <c r="B47" s="120" t="s">
        <v>346</v>
      </c>
      <c r="C47" s="117"/>
      <c r="D47" s="117" t="s">
        <v>430</v>
      </c>
      <c r="E47" s="272"/>
      <c r="F47" s="119"/>
    </row>
    <row r="48" spans="1:6" ht="12.75">
      <c r="A48" s="250">
        <v>38</v>
      </c>
      <c r="B48" s="120" t="s">
        <v>347</v>
      </c>
      <c r="C48" s="117"/>
      <c r="D48" s="117" t="s">
        <v>430</v>
      </c>
      <c r="E48" s="272"/>
      <c r="F48" s="119"/>
    </row>
    <row r="49" spans="1:6" ht="12.75">
      <c r="A49" s="250">
        <v>39</v>
      </c>
      <c r="B49" s="120" t="s">
        <v>1</v>
      </c>
      <c r="C49" s="117"/>
      <c r="D49" s="117" t="s">
        <v>430</v>
      </c>
      <c r="E49" s="272"/>
      <c r="F49" s="119"/>
    </row>
    <row r="50" spans="1:6" ht="13.5" thickBot="1">
      <c r="A50" s="250">
        <v>40</v>
      </c>
      <c r="B50" s="178" t="s">
        <v>2</v>
      </c>
      <c r="C50" s="133"/>
      <c r="D50" s="133" t="s">
        <v>430</v>
      </c>
      <c r="E50" s="272"/>
      <c r="F50" s="135"/>
    </row>
    <row r="51" spans="1:6" ht="13.5" thickBot="1">
      <c r="A51" s="341" t="s">
        <v>3</v>
      </c>
      <c r="B51" s="342"/>
      <c r="C51" s="342"/>
      <c r="D51" s="343"/>
      <c r="E51" s="182"/>
      <c r="F51" s="183"/>
    </row>
    <row r="52" spans="1:6" ht="12.75">
      <c r="A52" s="102"/>
      <c r="B52" s="274"/>
      <c r="C52" s="144"/>
      <c r="D52" s="102"/>
      <c r="E52" s="137"/>
      <c r="F52" s="138"/>
    </row>
    <row r="53" spans="1:6" ht="12.75">
      <c r="A53" s="312" t="s">
        <v>606</v>
      </c>
      <c r="B53" s="312"/>
      <c r="C53" s="312"/>
      <c r="D53" s="312"/>
      <c r="E53" s="139"/>
      <c r="F53" s="140"/>
    </row>
    <row r="54" spans="1:6" ht="12.75">
      <c r="A54" s="141" t="s">
        <v>607</v>
      </c>
      <c r="B54" s="141"/>
      <c r="C54" s="141"/>
      <c r="D54" s="141"/>
      <c r="E54" s="139"/>
      <c r="F54" s="140"/>
    </row>
    <row r="55" spans="1:6" ht="12.75">
      <c r="A55" s="312" t="s">
        <v>608</v>
      </c>
      <c r="B55" s="312"/>
      <c r="C55" s="312"/>
      <c r="D55" s="312"/>
      <c r="E55" s="139"/>
      <c r="F55" s="140"/>
    </row>
    <row r="56" spans="1:6" ht="13.5" customHeight="1">
      <c r="A56" s="313" t="s">
        <v>638</v>
      </c>
      <c r="B56" s="314"/>
      <c r="C56" s="314"/>
      <c r="D56" s="314"/>
      <c r="E56" s="314"/>
      <c r="F56" s="314"/>
    </row>
    <row r="57" spans="2:3" ht="12.75">
      <c r="B57" s="275"/>
      <c r="C57" s="276"/>
    </row>
    <row r="58" ht="12.75">
      <c r="F58" s="302" t="s">
        <v>642</v>
      </c>
    </row>
    <row r="59" spans="2:4" ht="15.75">
      <c r="B59" s="73"/>
      <c r="C59" s="60"/>
      <c r="D59" s="73"/>
    </row>
    <row r="60" spans="2:4" ht="15.75">
      <c r="B60" s="73"/>
      <c r="C60" s="60"/>
      <c r="D60" s="73"/>
    </row>
    <row r="61" spans="2:4" ht="12.75">
      <c r="B61" s="60"/>
      <c r="C61" s="60"/>
      <c r="D61" s="78"/>
    </row>
  </sheetData>
  <sheetProtection/>
  <mergeCells count="6">
    <mergeCell ref="A53:D53"/>
    <mergeCell ref="A55:D55"/>
    <mergeCell ref="A56:F56"/>
    <mergeCell ref="F7:F9"/>
    <mergeCell ref="C5:F5"/>
    <mergeCell ref="A51:D51"/>
  </mergeCells>
  <printOptions/>
  <pageMargins left="0.5511811023622047" right="0.35433070866141736" top="0.3937007874015748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="130" zoomScaleNormal="130" zoomScalePageLayoutView="0" workbookViewId="0" topLeftCell="A37">
      <selection activeCell="A57" sqref="A57:D57"/>
    </sheetView>
  </sheetViews>
  <sheetFormatPr defaultColWidth="9.140625" defaultRowHeight="12.75"/>
  <cols>
    <col min="1" max="1" width="4.00390625" style="142" customWidth="1"/>
    <col min="2" max="2" width="33.7109375" style="142" customWidth="1"/>
    <col min="3" max="3" width="11.8515625" style="142" customWidth="1"/>
    <col min="4" max="4" width="10.8515625" style="142" customWidth="1"/>
    <col min="5" max="5" width="14.8515625" style="142" customWidth="1"/>
    <col min="6" max="6" width="11.57421875" style="142" customWidth="1"/>
    <col min="7" max="16384" width="9.140625" style="142" customWidth="1"/>
  </cols>
  <sheetData>
    <row r="1" spans="2:5" ht="15.75">
      <c r="B1" s="302" t="s">
        <v>642</v>
      </c>
      <c r="E1" s="200" t="s">
        <v>650</v>
      </c>
    </row>
    <row r="2" s="60" customFormat="1" ht="12.75"/>
    <row r="3" spans="1:6" s="73" customFormat="1" ht="15.75">
      <c r="A3" s="61"/>
      <c r="B3" s="107" t="s">
        <v>503</v>
      </c>
      <c r="C3" s="76"/>
      <c r="D3" s="76"/>
      <c r="E3" s="76"/>
      <c r="F3" s="76"/>
    </row>
    <row r="4" spans="1:6" s="73" customFormat="1" ht="15.75">
      <c r="A4" s="61"/>
      <c r="B4" s="108" t="s">
        <v>122</v>
      </c>
      <c r="C4" s="107" t="s">
        <v>472</v>
      </c>
      <c r="D4" s="76"/>
      <c r="E4" s="76"/>
      <c r="F4" s="76"/>
    </row>
    <row r="5" spans="1:6" s="73" customFormat="1" ht="15.75">
      <c r="A5" s="61"/>
      <c r="B5" s="108" t="s">
        <v>498</v>
      </c>
      <c r="C5" s="107" t="s">
        <v>471</v>
      </c>
      <c r="D5" s="340"/>
      <c r="E5" s="340"/>
      <c r="F5" s="59"/>
    </row>
    <row r="6" spans="1:6" ht="13.5" thickBot="1">
      <c r="A6" s="193"/>
      <c r="B6" s="193"/>
      <c r="D6" s="193"/>
      <c r="E6" s="196"/>
      <c r="F6" s="196"/>
    </row>
    <row r="7" spans="1:6" ht="12.75" customHeight="1">
      <c r="A7" s="277" t="s">
        <v>417</v>
      </c>
      <c r="B7" s="277" t="s">
        <v>418</v>
      </c>
      <c r="C7" s="278" t="s">
        <v>419</v>
      </c>
      <c r="D7" s="277" t="s">
        <v>420</v>
      </c>
      <c r="E7" s="279" t="s">
        <v>421</v>
      </c>
      <c r="F7" s="327" t="s">
        <v>499</v>
      </c>
    </row>
    <row r="8" spans="1:6" ht="12.75">
      <c r="A8" s="280" t="s">
        <v>423</v>
      </c>
      <c r="B8" s="280"/>
      <c r="C8" s="281"/>
      <c r="D8" s="280"/>
      <c r="E8" s="282" t="s">
        <v>424</v>
      </c>
      <c r="F8" s="328"/>
    </row>
    <row r="9" spans="1:6" ht="13.5" thickBot="1">
      <c r="A9" s="283"/>
      <c r="B9" s="283"/>
      <c r="C9" s="284"/>
      <c r="D9" s="283"/>
      <c r="E9" s="282" t="s">
        <v>426</v>
      </c>
      <c r="F9" s="329"/>
    </row>
    <row r="10" spans="1:6" ht="13.5" thickBot="1">
      <c r="A10" s="166">
        <v>0</v>
      </c>
      <c r="B10" s="285"/>
      <c r="C10" s="171">
        <v>1</v>
      </c>
      <c r="D10" s="286">
        <v>3</v>
      </c>
      <c r="E10" s="287" t="s">
        <v>429</v>
      </c>
      <c r="F10" s="288">
        <v>5</v>
      </c>
    </row>
    <row r="11" spans="1:6" ht="12.75">
      <c r="A11" s="268">
        <v>1</v>
      </c>
      <c r="B11" s="289" t="s">
        <v>569</v>
      </c>
      <c r="C11" s="290"/>
      <c r="D11" s="290" t="s">
        <v>430</v>
      </c>
      <c r="E11" s="291"/>
      <c r="F11" s="292"/>
    </row>
    <row r="12" spans="1:6" ht="12.75">
      <c r="A12" s="250">
        <v>2</v>
      </c>
      <c r="B12" s="293" t="s">
        <v>431</v>
      </c>
      <c r="C12" s="251"/>
      <c r="D12" s="251" t="s">
        <v>430</v>
      </c>
      <c r="E12" s="252"/>
      <c r="F12" s="116"/>
    </row>
    <row r="13" spans="1:6" ht="12.75">
      <c r="A13" s="250">
        <v>3</v>
      </c>
      <c r="B13" s="293" t="s">
        <v>432</v>
      </c>
      <c r="C13" s="253"/>
      <c r="D13" s="253" t="s">
        <v>430</v>
      </c>
      <c r="E13" s="252"/>
      <c r="F13" s="119"/>
    </row>
    <row r="14" spans="1:6" ht="12.75">
      <c r="A14" s="250">
        <v>4</v>
      </c>
      <c r="B14" s="293" t="s">
        <v>570</v>
      </c>
      <c r="C14" s="253"/>
      <c r="D14" s="253" t="s">
        <v>430</v>
      </c>
      <c r="E14" s="252"/>
      <c r="F14" s="119"/>
    </row>
    <row r="15" spans="1:6" ht="12.75">
      <c r="A15" s="250">
        <v>5</v>
      </c>
      <c r="B15" s="293" t="s">
        <v>469</v>
      </c>
      <c r="C15" s="253"/>
      <c r="D15" s="253" t="s">
        <v>430</v>
      </c>
      <c r="E15" s="252"/>
      <c r="F15" s="119"/>
    </row>
    <row r="16" spans="1:6" ht="12.75">
      <c r="A16" s="250">
        <v>6</v>
      </c>
      <c r="B16" s="293" t="s">
        <v>433</v>
      </c>
      <c r="C16" s="253"/>
      <c r="D16" s="253" t="s">
        <v>430</v>
      </c>
      <c r="E16" s="252"/>
      <c r="F16" s="119"/>
    </row>
    <row r="17" spans="1:6" ht="12.75">
      <c r="A17" s="250">
        <v>7</v>
      </c>
      <c r="B17" s="293" t="s">
        <v>39</v>
      </c>
      <c r="C17" s="255"/>
      <c r="D17" s="253" t="s">
        <v>430</v>
      </c>
      <c r="E17" s="252"/>
      <c r="F17" s="119"/>
    </row>
    <row r="18" spans="1:6" ht="12.75">
      <c r="A18" s="250">
        <v>8</v>
      </c>
      <c r="B18" s="293" t="s">
        <v>40</v>
      </c>
      <c r="C18" s="253"/>
      <c r="D18" s="253" t="s">
        <v>430</v>
      </c>
      <c r="E18" s="252"/>
      <c r="F18" s="119"/>
    </row>
    <row r="19" spans="1:6" ht="12.75">
      <c r="A19" s="250">
        <v>9</v>
      </c>
      <c r="B19" s="293" t="s">
        <v>437</v>
      </c>
      <c r="C19" s="253"/>
      <c r="D19" s="253" t="s">
        <v>430</v>
      </c>
      <c r="E19" s="252"/>
      <c r="F19" s="119"/>
    </row>
    <row r="20" spans="1:6" ht="12.75">
      <c r="A20" s="250">
        <v>10</v>
      </c>
      <c r="B20" s="293" t="s">
        <v>438</v>
      </c>
      <c r="C20" s="253"/>
      <c r="D20" s="253" t="s">
        <v>430</v>
      </c>
      <c r="E20" s="252"/>
      <c r="F20" s="119"/>
    </row>
    <row r="21" spans="1:6" ht="12.75">
      <c r="A21" s="250">
        <v>11</v>
      </c>
      <c r="B21" s="293" t="s">
        <v>440</v>
      </c>
      <c r="C21" s="251"/>
      <c r="D21" s="253" t="s">
        <v>430</v>
      </c>
      <c r="E21" s="252"/>
      <c r="F21" s="116"/>
    </row>
    <row r="22" spans="1:6" ht="12.75">
      <c r="A22" s="250">
        <v>12</v>
      </c>
      <c r="B22" s="293" t="s">
        <v>442</v>
      </c>
      <c r="C22" s="253"/>
      <c r="D22" s="253" t="s">
        <v>430</v>
      </c>
      <c r="E22" s="252"/>
      <c r="F22" s="119"/>
    </row>
    <row r="23" spans="1:6" ht="12.75">
      <c r="A23" s="250">
        <v>13</v>
      </c>
      <c r="B23" s="293" t="s">
        <v>580</v>
      </c>
      <c r="C23" s="253"/>
      <c r="D23" s="253" t="s">
        <v>430</v>
      </c>
      <c r="E23" s="252"/>
      <c r="F23" s="119"/>
    </row>
    <row r="24" spans="1:6" ht="12.75">
      <c r="A24" s="250">
        <v>14</v>
      </c>
      <c r="B24" s="293" t="s">
        <v>584</v>
      </c>
      <c r="C24" s="253"/>
      <c r="D24" s="253" t="s">
        <v>430</v>
      </c>
      <c r="E24" s="252"/>
      <c r="F24" s="119"/>
    </row>
    <row r="25" spans="1:6" ht="12.75">
      <c r="A25" s="250">
        <v>15</v>
      </c>
      <c r="B25" s="122" t="s">
        <v>551</v>
      </c>
      <c r="C25" s="253"/>
      <c r="D25" s="117" t="s">
        <v>511</v>
      </c>
      <c r="E25" s="252"/>
      <c r="F25" s="119">
        <v>0</v>
      </c>
    </row>
    <row r="26" spans="1:6" ht="12.75">
      <c r="A26" s="250">
        <v>16</v>
      </c>
      <c r="B26" s="293" t="s">
        <v>559</v>
      </c>
      <c r="C26" s="253"/>
      <c r="D26" s="253" t="s">
        <v>430</v>
      </c>
      <c r="E26" s="252"/>
      <c r="F26" s="119"/>
    </row>
    <row r="27" spans="1:6" ht="12.75">
      <c r="A27" s="250">
        <v>17</v>
      </c>
      <c r="B27" s="293" t="s">
        <v>561</v>
      </c>
      <c r="C27" s="253"/>
      <c r="D27" s="253" t="s">
        <v>430</v>
      </c>
      <c r="E27" s="252"/>
      <c r="F27" s="119"/>
    </row>
    <row r="28" spans="1:6" ht="12.75">
      <c r="A28" s="250">
        <v>18</v>
      </c>
      <c r="B28" s="293" t="s">
        <v>581</v>
      </c>
      <c r="C28" s="253"/>
      <c r="D28" s="253" t="s">
        <v>430</v>
      </c>
      <c r="E28" s="252"/>
      <c r="F28" s="119"/>
    </row>
    <row r="29" spans="1:6" ht="12.75">
      <c r="A29" s="250">
        <v>19</v>
      </c>
      <c r="B29" s="293" t="s">
        <v>582</v>
      </c>
      <c r="C29" s="253"/>
      <c r="D29" s="253" t="s">
        <v>430</v>
      </c>
      <c r="E29" s="252"/>
      <c r="F29" s="119"/>
    </row>
    <row r="30" spans="1:6" ht="12.75">
      <c r="A30" s="250">
        <v>20</v>
      </c>
      <c r="B30" s="293" t="s">
        <v>556</v>
      </c>
      <c r="C30" s="253"/>
      <c r="D30" s="253" t="s">
        <v>430</v>
      </c>
      <c r="E30" s="252"/>
      <c r="F30" s="119"/>
    </row>
    <row r="31" spans="1:6" ht="12.75">
      <c r="A31" s="250">
        <v>21</v>
      </c>
      <c r="B31" s="293" t="s">
        <v>557</v>
      </c>
      <c r="C31" s="253"/>
      <c r="D31" s="253" t="s">
        <v>430</v>
      </c>
      <c r="E31" s="252"/>
      <c r="F31" s="119"/>
    </row>
    <row r="32" spans="1:6" ht="12.75">
      <c r="A32" s="250">
        <v>22</v>
      </c>
      <c r="B32" s="293" t="s">
        <v>555</v>
      </c>
      <c r="C32" s="253"/>
      <c r="D32" s="253" t="s">
        <v>430</v>
      </c>
      <c r="E32" s="252"/>
      <c r="F32" s="119"/>
    </row>
    <row r="33" spans="1:6" ht="12.75">
      <c r="A33" s="250">
        <v>23</v>
      </c>
      <c r="B33" s="294" t="s">
        <v>126</v>
      </c>
      <c r="C33" s="253"/>
      <c r="D33" s="117" t="s">
        <v>511</v>
      </c>
      <c r="E33" s="252"/>
      <c r="F33" s="119">
        <v>0</v>
      </c>
    </row>
    <row r="34" spans="1:6" ht="12.75">
      <c r="A34" s="250">
        <v>24</v>
      </c>
      <c r="B34" s="293" t="s">
        <v>578</v>
      </c>
      <c r="C34" s="253"/>
      <c r="D34" s="253" t="s">
        <v>430</v>
      </c>
      <c r="E34" s="252"/>
      <c r="F34" s="119"/>
    </row>
    <row r="35" spans="1:6" ht="12.75">
      <c r="A35" s="250">
        <v>25</v>
      </c>
      <c r="B35" s="293" t="s">
        <v>509</v>
      </c>
      <c r="C35" s="253"/>
      <c r="D35" s="253" t="s">
        <v>430</v>
      </c>
      <c r="E35" s="252"/>
      <c r="F35" s="119"/>
    </row>
    <row r="36" spans="1:6" ht="12.75">
      <c r="A36" s="250">
        <v>26</v>
      </c>
      <c r="B36" s="293" t="s">
        <v>586</v>
      </c>
      <c r="C36" s="253"/>
      <c r="D36" s="253" t="s">
        <v>430</v>
      </c>
      <c r="E36" s="252"/>
      <c r="F36" s="119"/>
    </row>
    <row r="37" spans="1:6" ht="12.75">
      <c r="A37" s="250">
        <v>27</v>
      </c>
      <c r="B37" s="293" t="s">
        <v>129</v>
      </c>
      <c r="C37" s="253"/>
      <c r="D37" s="253" t="s">
        <v>430</v>
      </c>
      <c r="E37" s="252"/>
      <c r="F37" s="119"/>
    </row>
    <row r="38" spans="1:6" ht="12.75">
      <c r="A38" s="250">
        <v>28</v>
      </c>
      <c r="B38" s="293" t="s">
        <v>565</v>
      </c>
      <c r="C38" s="253"/>
      <c r="D38" s="253" t="s">
        <v>430</v>
      </c>
      <c r="E38" s="252"/>
      <c r="F38" s="119"/>
    </row>
    <row r="39" spans="1:6" ht="12.75">
      <c r="A39" s="250">
        <v>29</v>
      </c>
      <c r="B39" s="293" t="s">
        <v>575</v>
      </c>
      <c r="C39" s="253"/>
      <c r="D39" s="253" t="s">
        <v>430</v>
      </c>
      <c r="E39" s="252"/>
      <c r="F39" s="119"/>
    </row>
    <row r="40" spans="1:6" ht="12.75">
      <c r="A40" s="250">
        <v>30</v>
      </c>
      <c r="B40" s="293" t="s">
        <v>587</v>
      </c>
      <c r="C40" s="253"/>
      <c r="D40" s="253" t="s">
        <v>430</v>
      </c>
      <c r="E40" s="252"/>
      <c r="F40" s="119"/>
    </row>
    <row r="41" spans="1:6" ht="12.75">
      <c r="A41" s="250">
        <v>31</v>
      </c>
      <c r="B41" s="293" t="s">
        <v>573</v>
      </c>
      <c r="C41" s="253"/>
      <c r="D41" s="253" t="s">
        <v>430</v>
      </c>
      <c r="E41" s="252"/>
      <c r="F41" s="119"/>
    </row>
    <row r="42" spans="1:6" ht="12.75">
      <c r="A42" s="250">
        <v>32</v>
      </c>
      <c r="B42" s="293" t="s">
        <v>579</v>
      </c>
      <c r="C42" s="253"/>
      <c r="D42" s="253" t="s">
        <v>430</v>
      </c>
      <c r="E42" s="252"/>
      <c r="F42" s="119"/>
    </row>
    <row r="43" spans="1:6" ht="12.75">
      <c r="A43" s="250">
        <v>33</v>
      </c>
      <c r="B43" s="293" t="s">
        <v>566</v>
      </c>
      <c r="C43" s="253"/>
      <c r="D43" s="253" t="s">
        <v>430</v>
      </c>
      <c r="E43" s="252"/>
      <c r="F43" s="119"/>
    </row>
    <row r="44" spans="1:6" ht="12.75">
      <c r="A44" s="250">
        <v>34</v>
      </c>
      <c r="B44" s="293" t="s">
        <v>567</v>
      </c>
      <c r="C44" s="253"/>
      <c r="D44" s="253" t="s">
        <v>430</v>
      </c>
      <c r="E44" s="252"/>
      <c r="F44" s="119"/>
    </row>
    <row r="45" spans="1:6" ht="12.75">
      <c r="A45" s="250">
        <v>35</v>
      </c>
      <c r="B45" s="293" t="s">
        <v>560</v>
      </c>
      <c r="C45" s="253"/>
      <c r="D45" s="253" t="s">
        <v>430</v>
      </c>
      <c r="E45" s="252"/>
      <c r="F45" s="119"/>
    </row>
    <row r="46" spans="1:6" ht="12.75">
      <c r="A46" s="250">
        <v>36</v>
      </c>
      <c r="B46" s="293" t="s">
        <v>577</v>
      </c>
      <c r="C46" s="253"/>
      <c r="D46" s="253" t="s">
        <v>430</v>
      </c>
      <c r="E46" s="252"/>
      <c r="F46" s="119"/>
    </row>
    <row r="47" spans="1:6" ht="12.75">
      <c r="A47" s="250">
        <v>37</v>
      </c>
      <c r="B47" s="293" t="s">
        <v>588</v>
      </c>
      <c r="C47" s="253"/>
      <c r="D47" s="253" t="s">
        <v>430</v>
      </c>
      <c r="E47" s="252"/>
      <c r="F47" s="119"/>
    </row>
    <row r="48" spans="1:6" ht="12.75">
      <c r="A48" s="250">
        <v>38</v>
      </c>
      <c r="B48" s="293" t="s">
        <v>583</v>
      </c>
      <c r="C48" s="253"/>
      <c r="D48" s="253" t="s">
        <v>430</v>
      </c>
      <c r="E48" s="252"/>
      <c r="F48" s="119"/>
    </row>
    <row r="49" spans="1:6" ht="12.75">
      <c r="A49" s="250">
        <v>39</v>
      </c>
      <c r="B49" s="293" t="s">
        <v>571</v>
      </c>
      <c r="C49" s="253"/>
      <c r="D49" s="253" t="s">
        <v>430</v>
      </c>
      <c r="E49" s="252"/>
      <c r="F49" s="119"/>
    </row>
    <row r="50" spans="1:6" ht="12.75">
      <c r="A50" s="250">
        <v>40</v>
      </c>
      <c r="B50" s="293" t="s">
        <v>554</v>
      </c>
      <c r="C50" s="253"/>
      <c r="D50" s="253" t="s">
        <v>430</v>
      </c>
      <c r="E50" s="252"/>
      <c r="F50" s="119"/>
    </row>
    <row r="51" spans="1:6" ht="12.75">
      <c r="A51" s="250">
        <v>41</v>
      </c>
      <c r="B51" s="293" t="s">
        <v>359</v>
      </c>
      <c r="C51" s="253"/>
      <c r="D51" s="253" t="s">
        <v>430</v>
      </c>
      <c r="E51" s="252"/>
      <c r="F51" s="119"/>
    </row>
    <row r="52" spans="1:6" ht="12.75">
      <c r="A52" s="250">
        <v>42</v>
      </c>
      <c r="B52" s="293" t="s">
        <v>345</v>
      </c>
      <c r="C52" s="253"/>
      <c r="D52" s="253" t="s">
        <v>430</v>
      </c>
      <c r="E52" s="252"/>
      <c r="F52" s="119"/>
    </row>
    <row r="53" spans="1:6" ht="12.75">
      <c r="A53" s="250">
        <v>43</v>
      </c>
      <c r="B53" s="293" t="s">
        <v>346</v>
      </c>
      <c r="C53" s="253"/>
      <c r="D53" s="253" t="s">
        <v>430</v>
      </c>
      <c r="E53" s="252"/>
      <c r="F53" s="119"/>
    </row>
    <row r="54" spans="1:6" ht="12.75">
      <c r="A54" s="250">
        <v>44</v>
      </c>
      <c r="B54" s="293" t="s">
        <v>347</v>
      </c>
      <c r="C54" s="253"/>
      <c r="D54" s="253" t="s">
        <v>430</v>
      </c>
      <c r="E54" s="252"/>
      <c r="F54" s="119"/>
    </row>
    <row r="55" spans="1:6" ht="12.75">
      <c r="A55" s="250">
        <v>45</v>
      </c>
      <c r="B55" s="293" t="s">
        <v>1</v>
      </c>
      <c r="C55" s="259"/>
      <c r="D55" s="259" t="s">
        <v>430</v>
      </c>
      <c r="E55" s="260"/>
      <c r="F55" s="135"/>
    </row>
    <row r="56" spans="1:6" ht="13.5" thickBot="1">
      <c r="A56" s="295">
        <v>46</v>
      </c>
      <c r="B56" s="296" t="s">
        <v>2</v>
      </c>
      <c r="C56" s="259"/>
      <c r="D56" s="259" t="s">
        <v>430</v>
      </c>
      <c r="E56" s="297"/>
      <c r="F56" s="298"/>
    </row>
    <row r="57" spans="1:6" ht="13.5" thickBot="1">
      <c r="A57" s="341" t="s">
        <v>3</v>
      </c>
      <c r="B57" s="342"/>
      <c r="C57" s="342"/>
      <c r="D57" s="343"/>
      <c r="E57" s="182"/>
      <c r="F57" s="183"/>
    </row>
    <row r="58" spans="1:6" ht="12.75">
      <c r="A58" s="193"/>
      <c r="B58" s="193"/>
      <c r="D58" s="193"/>
      <c r="E58" s="195"/>
      <c r="F58" s="196"/>
    </row>
    <row r="59" spans="1:6" ht="12.75">
      <c r="A59" s="312" t="s">
        <v>606</v>
      </c>
      <c r="B59" s="312"/>
      <c r="C59" s="312"/>
      <c r="D59" s="312"/>
      <c r="E59" s="139"/>
      <c r="F59" s="140"/>
    </row>
    <row r="60" spans="1:6" ht="12.75">
      <c r="A60" s="141" t="s">
        <v>607</v>
      </c>
      <c r="B60" s="141"/>
      <c r="C60" s="141"/>
      <c r="D60" s="141"/>
      <c r="E60" s="139"/>
      <c r="F60" s="140"/>
    </row>
    <row r="61" spans="1:6" ht="12.75">
      <c r="A61" s="312" t="s">
        <v>608</v>
      </c>
      <c r="B61" s="312"/>
      <c r="C61" s="312"/>
      <c r="D61" s="312"/>
      <c r="E61" s="139"/>
      <c r="F61" s="140"/>
    </row>
    <row r="62" spans="1:6" ht="13.5" customHeight="1">
      <c r="A62" s="313" t="s">
        <v>639</v>
      </c>
      <c r="B62" s="314"/>
      <c r="C62" s="314"/>
      <c r="D62" s="314"/>
      <c r="E62" s="314"/>
      <c r="F62" s="314"/>
    </row>
    <row r="63" spans="2:3" ht="12.75">
      <c r="B63" s="275"/>
      <c r="C63" s="276"/>
    </row>
    <row r="64" ht="12.75">
      <c r="F64" s="302" t="s">
        <v>642</v>
      </c>
    </row>
    <row r="65" spans="2:4" ht="15.75">
      <c r="B65" s="73"/>
      <c r="C65" s="60"/>
      <c r="D65" s="73"/>
    </row>
    <row r="66" spans="2:4" ht="15.75">
      <c r="B66" s="73"/>
      <c r="C66" s="60"/>
      <c r="D66" s="73"/>
    </row>
    <row r="67" spans="2:4" ht="12.75">
      <c r="B67" s="60"/>
      <c r="C67" s="60"/>
      <c r="D67" s="78"/>
    </row>
  </sheetData>
  <sheetProtection/>
  <mergeCells count="6">
    <mergeCell ref="A62:F62"/>
    <mergeCell ref="A61:D61"/>
    <mergeCell ref="F7:F9"/>
    <mergeCell ref="A59:D59"/>
    <mergeCell ref="D5:E5"/>
    <mergeCell ref="A57:D57"/>
  </mergeCells>
  <printOptions/>
  <pageMargins left="0.7086614173228347" right="0.5118110236220472" top="0" bottom="0" header="0" footer="0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6"/>
  <sheetViews>
    <sheetView zoomScale="120" zoomScaleNormal="120" zoomScalePageLayoutView="0" workbookViewId="0" topLeftCell="A1">
      <selection activeCell="E26" sqref="E26"/>
    </sheetView>
  </sheetViews>
  <sheetFormatPr defaultColWidth="9.140625" defaultRowHeight="12.75"/>
  <cols>
    <col min="1" max="1" width="9.140625" style="60" customWidth="1"/>
    <col min="2" max="2" width="6.00390625" style="60" customWidth="1"/>
    <col min="3" max="3" width="15.421875" style="60" customWidth="1"/>
    <col min="4" max="4" width="22.8515625" style="60" customWidth="1"/>
    <col min="5" max="5" width="18.57421875" style="60" customWidth="1"/>
    <col min="6" max="6" width="15.7109375" style="60" customWidth="1"/>
    <col min="7" max="16384" width="9.140625" style="60" customWidth="1"/>
  </cols>
  <sheetData>
    <row r="1" spans="3:5" ht="12.75">
      <c r="C1" s="143" t="s">
        <v>642</v>
      </c>
      <c r="E1" s="102" t="s">
        <v>641</v>
      </c>
    </row>
    <row r="2" spans="2:5" ht="22.5" customHeight="1">
      <c r="B2" s="79"/>
      <c r="C2" s="79"/>
      <c r="D2" s="76" t="s">
        <v>640</v>
      </c>
      <c r="E2" s="79"/>
    </row>
    <row r="3" spans="2:5" ht="13.5" thickBot="1">
      <c r="B3" s="77"/>
      <c r="C3" s="77"/>
      <c r="D3" s="77"/>
      <c r="E3" s="80"/>
    </row>
    <row r="4" spans="2:5" ht="26.25" thickBot="1">
      <c r="B4" s="81" t="s">
        <v>475</v>
      </c>
      <c r="C4" s="82" t="s">
        <v>477</v>
      </c>
      <c r="D4" s="83" t="s">
        <v>478</v>
      </c>
      <c r="E4" s="84" t="s">
        <v>479</v>
      </c>
    </row>
    <row r="5" spans="2:5" ht="13.5" thickBot="1">
      <c r="B5" s="85">
        <v>0</v>
      </c>
      <c r="C5" s="86">
        <v>1</v>
      </c>
      <c r="D5" s="87">
        <v>2</v>
      </c>
      <c r="E5" s="305">
        <v>3</v>
      </c>
    </row>
    <row r="6" spans="2:6" s="66" customFormat="1" ht="16.5" customHeight="1">
      <c r="B6" s="88">
        <v>1</v>
      </c>
      <c r="C6" s="104" t="s">
        <v>536</v>
      </c>
      <c r="D6" s="89" t="s">
        <v>552</v>
      </c>
      <c r="E6" s="90"/>
      <c r="F6" s="100"/>
    </row>
    <row r="7" spans="2:6" s="66" customFormat="1" ht="16.5" customHeight="1">
      <c r="B7" s="91">
        <v>2</v>
      </c>
      <c r="C7" s="105" t="s">
        <v>535</v>
      </c>
      <c r="D7" s="89" t="s">
        <v>553</v>
      </c>
      <c r="E7" s="103"/>
      <c r="F7" s="100"/>
    </row>
    <row r="8" spans="2:6" s="66" customFormat="1" ht="16.5" customHeight="1">
      <c r="B8" s="88">
        <v>3</v>
      </c>
      <c r="C8" s="92" t="s">
        <v>480</v>
      </c>
      <c r="D8" s="93" t="s">
        <v>481</v>
      </c>
      <c r="E8" s="94"/>
      <c r="F8" s="100"/>
    </row>
    <row r="9" spans="2:6" s="66" customFormat="1" ht="16.5" customHeight="1">
      <c r="B9" s="91">
        <v>4</v>
      </c>
      <c r="C9" s="92" t="s">
        <v>482</v>
      </c>
      <c r="D9" s="93" t="s">
        <v>268</v>
      </c>
      <c r="E9" s="94"/>
      <c r="F9" s="101"/>
    </row>
    <row r="10" spans="2:6" s="66" customFormat="1" ht="16.5" customHeight="1">
      <c r="B10" s="88">
        <v>5</v>
      </c>
      <c r="C10" s="95" t="s">
        <v>508</v>
      </c>
      <c r="D10" s="96" t="s">
        <v>484</v>
      </c>
      <c r="E10" s="94"/>
      <c r="F10" s="100"/>
    </row>
    <row r="11" spans="2:6" s="66" customFormat="1" ht="16.5" customHeight="1" thickBot="1">
      <c r="B11" s="91">
        <v>6</v>
      </c>
      <c r="C11" s="97" t="s">
        <v>483</v>
      </c>
      <c r="D11" s="93" t="s">
        <v>470</v>
      </c>
      <c r="E11" s="98"/>
      <c r="F11" s="100"/>
    </row>
    <row r="12" spans="2:5" s="66" customFormat="1" ht="16.5" customHeight="1" thickBot="1">
      <c r="B12" s="344" t="s">
        <v>38</v>
      </c>
      <c r="C12" s="345"/>
      <c r="D12" s="346"/>
      <c r="E12" s="99"/>
    </row>
    <row r="13" spans="2:5" ht="12.75">
      <c r="B13" s="77"/>
      <c r="C13" s="77"/>
      <c r="D13" s="77"/>
      <c r="E13" s="80"/>
    </row>
    <row r="15" spans="3:5" ht="12.75">
      <c r="C15" s="102"/>
      <c r="E15" s="102" t="s">
        <v>642</v>
      </c>
    </row>
    <row r="16" spans="3:5" ht="12.75">
      <c r="C16" s="102"/>
      <c r="E16" s="75"/>
    </row>
  </sheetData>
  <sheetProtection/>
  <mergeCells count="1"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6.00390625" style="60" customWidth="1"/>
    <col min="2" max="2" width="31.00390625" style="60" customWidth="1"/>
    <col min="3" max="3" width="7.28125" style="60" customWidth="1"/>
    <col min="4" max="4" width="9.140625" style="60" customWidth="1"/>
    <col min="5" max="5" width="15.7109375" style="60" customWidth="1"/>
    <col min="6" max="6" width="14.00390625" style="60" customWidth="1"/>
    <col min="7" max="7" width="26.421875" style="60" customWidth="1"/>
    <col min="8" max="16384" width="9.140625" style="60" customWidth="1"/>
  </cols>
  <sheetData>
    <row r="2" spans="1:7" ht="15.75">
      <c r="A2" s="340" t="s">
        <v>495</v>
      </c>
      <c r="B2" s="340"/>
      <c r="C2" s="58"/>
      <c r="D2" s="59"/>
      <c r="E2" s="347" t="s">
        <v>485</v>
      </c>
      <c r="F2" s="347"/>
      <c r="G2" s="347"/>
    </row>
    <row r="3" spans="1:7" ht="15.75">
      <c r="A3" s="61"/>
      <c r="B3" s="61"/>
      <c r="C3" s="61"/>
      <c r="D3" s="61"/>
      <c r="E3" s="61"/>
      <c r="F3" s="61"/>
      <c r="G3" s="62"/>
    </row>
    <row r="4" spans="1:7" ht="13.5" thickBot="1">
      <c r="A4" s="348" t="s">
        <v>644</v>
      </c>
      <c r="B4" s="348"/>
      <c r="C4" s="348"/>
      <c r="D4" s="348"/>
      <c r="E4" s="348"/>
      <c r="F4" s="348"/>
      <c r="G4" s="348"/>
    </row>
    <row r="5" spans="1:7" ht="25.5" customHeight="1" thickBot="1">
      <c r="A5" s="348"/>
      <c r="B5" s="348"/>
      <c r="C5" s="348"/>
      <c r="D5" s="348"/>
      <c r="E5" s="348"/>
      <c r="F5" s="348"/>
      <c r="G5" s="348"/>
    </row>
    <row r="6" spans="1:7" ht="16.5" thickBot="1">
      <c r="A6" s="349" t="s">
        <v>475</v>
      </c>
      <c r="B6" s="349" t="s">
        <v>486</v>
      </c>
      <c r="C6" s="350" t="s">
        <v>420</v>
      </c>
      <c r="D6" s="352" t="s">
        <v>487</v>
      </c>
      <c r="E6" s="352"/>
      <c r="F6" s="352"/>
      <c r="G6" s="352"/>
    </row>
    <row r="7" spans="1:7" ht="16.5" thickBot="1">
      <c r="A7" s="349"/>
      <c r="B7" s="349"/>
      <c r="C7" s="350"/>
      <c r="D7" s="349" t="s">
        <v>488</v>
      </c>
      <c r="E7" s="349"/>
      <c r="F7" s="350" t="s">
        <v>489</v>
      </c>
      <c r="G7" s="350"/>
    </row>
    <row r="8" spans="1:9" s="66" customFormat="1" ht="16.5" customHeight="1" thickBot="1">
      <c r="A8" s="349"/>
      <c r="B8" s="349"/>
      <c r="C8" s="350"/>
      <c r="D8" s="63" t="s">
        <v>490</v>
      </c>
      <c r="E8" s="64" t="s">
        <v>491</v>
      </c>
      <c r="F8" s="63" t="s">
        <v>490</v>
      </c>
      <c r="G8" s="65" t="s">
        <v>491</v>
      </c>
      <c r="H8" s="60"/>
      <c r="I8" s="60"/>
    </row>
    <row r="9" spans="1:9" s="66" customFormat="1" ht="44.25" customHeight="1" thickBot="1">
      <c r="A9" s="67">
        <v>1</v>
      </c>
      <c r="B9" s="68" t="s">
        <v>645</v>
      </c>
      <c r="C9" s="69" t="s">
        <v>492</v>
      </c>
      <c r="D9" s="70">
        <v>2</v>
      </c>
      <c r="E9" s="70">
        <v>46</v>
      </c>
      <c r="F9" s="71"/>
      <c r="G9" s="72"/>
      <c r="H9" s="60"/>
      <c r="I9" s="60"/>
    </row>
    <row r="10" spans="1:9" s="66" customFormat="1" ht="16.5" customHeight="1">
      <c r="A10" s="61"/>
      <c r="B10" s="61"/>
      <c r="C10" s="61"/>
      <c r="D10" s="73"/>
      <c r="E10" s="73"/>
      <c r="F10" s="74"/>
      <c r="G10" s="62"/>
      <c r="H10" s="60"/>
      <c r="I10" s="60"/>
    </row>
    <row r="11" spans="1:9" s="66" customFormat="1" ht="21.75" customHeight="1">
      <c r="A11" s="351" t="s">
        <v>652</v>
      </c>
      <c r="B11" s="351"/>
      <c r="C11" s="351"/>
      <c r="D11" s="351"/>
      <c r="E11" s="351"/>
      <c r="F11" s="74"/>
      <c r="G11" s="62"/>
      <c r="H11" s="60"/>
      <c r="I11" s="60"/>
    </row>
    <row r="12" spans="1:9" s="66" customFormat="1" ht="21.75" customHeight="1">
      <c r="A12" s="351" t="s">
        <v>653</v>
      </c>
      <c r="B12" s="351"/>
      <c r="C12" s="351"/>
      <c r="D12" s="351"/>
      <c r="E12" s="351"/>
      <c r="F12" s="74"/>
      <c r="G12" s="62"/>
      <c r="H12" s="60"/>
      <c r="I12" s="60"/>
    </row>
    <row r="13" spans="1:9" s="66" customFormat="1" ht="21.75" customHeight="1">
      <c r="A13" s="351" t="s">
        <v>493</v>
      </c>
      <c r="B13" s="351"/>
      <c r="C13" s="351"/>
      <c r="D13" s="351"/>
      <c r="E13" s="351"/>
      <c r="F13" s="74"/>
      <c r="G13" s="62"/>
      <c r="H13" s="60"/>
      <c r="I13" s="60"/>
    </row>
    <row r="14" spans="1:9" s="66" customFormat="1" ht="21.75" customHeight="1">
      <c r="A14" s="351" t="s">
        <v>651</v>
      </c>
      <c r="B14" s="351"/>
      <c r="C14" s="351"/>
      <c r="D14" s="351"/>
      <c r="E14" s="351"/>
      <c r="F14" s="351"/>
      <c r="G14" s="62"/>
      <c r="H14" s="60"/>
      <c r="I14" s="60"/>
    </row>
    <row r="15" spans="1:9" s="66" customFormat="1" ht="21.75" customHeight="1">
      <c r="A15" s="351" t="s">
        <v>494</v>
      </c>
      <c r="B15" s="351"/>
      <c r="C15" s="351"/>
      <c r="D15" s="351"/>
      <c r="E15" s="351"/>
      <c r="F15" s="351"/>
      <c r="G15" s="351"/>
      <c r="H15" s="351"/>
      <c r="I15" s="351"/>
    </row>
    <row r="16" spans="1:10" ht="33" customHeight="1">
      <c r="A16" s="353" t="s">
        <v>654</v>
      </c>
      <c r="B16" s="353"/>
      <c r="C16" s="353"/>
      <c r="D16" s="353"/>
      <c r="E16" s="353"/>
      <c r="F16" s="353"/>
      <c r="G16" s="353"/>
      <c r="H16" s="353"/>
      <c r="I16" s="177"/>
      <c r="J16" s="177"/>
    </row>
    <row r="17" spans="1:10" ht="21.75" customHeight="1">
      <c r="A17" s="177"/>
      <c r="B17" s="177"/>
      <c r="C17" s="177"/>
      <c r="D17" s="177"/>
      <c r="E17" s="177"/>
      <c r="F17" s="177"/>
      <c r="G17" s="177"/>
      <c r="H17" s="177"/>
      <c r="I17" s="177"/>
      <c r="J17" s="177"/>
    </row>
    <row r="18" ht="15.75">
      <c r="G18" s="299" t="s">
        <v>642</v>
      </c>
    </row>
    <row r="19" spans="5:7" ht="15.75">
      <c r="E19" s="76"/>
      <c r="G19" s="73"/>
    </row>
    <row r="20" spans="5:7" ht="15.75">
      <c r="E20" s="75"/>
      <c r="F20" s="76"/>
      <c r="G20" s="75"/>
    </row>
  </sheetData>
  <sheetProtection/>
  <mergeCells count="15">
    <mergeCell ref="A16:H16"/>
    <mergeCell ref="A14:F14"/>
    <mergeCell ref="A15:I15"/>
    <mergeCell ref="D6:G6"/>
    <mergeCell ref="D7:E7"/>
    <mergeCell ref="F7:G7"/>
    <mergeCell ref="A11:E11"/>
    <mergeCell ref="A12:E12"/>
    <mergeCell ref="A13:E13"/>
    <mergeCell ref="A2:B2"/>
    <mergeCell ref="E2:G2"/>
    <mergeCell ref="A4:G5"/>
    <mergeCell ref="A6:A8"/>
    <mergeCell ref="B6:B8"/>
    <mergeCell ref="C6:C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DRDP Iași</cp:lastModifiedBy>
  <cp:lastPrinted>2024-07-09T11:58:07Z</cp:lastPrinted>
  <dcterms:modified xsi:type="dcterms:W3CDTF">2024-07-09T11:58:14Z</dcterms:modified>
  <cp:category/>
  <cp:version/>
  <cp:contentType/>
  <cp:contentStatus/>
</cp:coreProperties>
</file>