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DP\Desktop\AC Covoare L1-4 2024\Documentatie de atribuire\Anexa Formular de oferta\"/>
    </mc:Choice>
  </mc:AlternateContent>
  <xr:revisionPtr revIDLastSave="0" documentId="13_ncr:1_{E7800E67-E9D4-4D28-9888-95BCF426866B}" xr6:coauthVersionLast="47" xr6:coauthVersionMax="47" xr10:uidLastSave="{00000000-0000-0000-0000-000000000000}"/>
  <bookViews>
    <workbookView xWindow="-120" yWindow="-120" windowWidth="29040" windowHeight="15840" firstSheet="1" activeTab="1" xr2:uid="{A3817E68-3CEC-42DB-A2DB-558E2FE3F6F6}"/>
  </bookViews>
  <sheets>
    <sheet name="Cantitati pe sectoare DN" sheetId="2" state="hidden" r:id="rId1"/>
    <sheet name="FINANCIAR CANTITAT SDN BOTOSANI" sheetId="1" r:id="rId2"/>
    <sheet name="DN 29 km 21+670 - km 37+900" sheetId="10" state="hidden" r:id="rId3"/>
    <sheet name="DN 29 km 44+100 - km 99+608" sheetId="17" state="hidden" r:id="rId4"/>
    <sheet name="DN 29A km 43+502 - km 71+914" sheetId="19" state="hidden" r:id="rId5"/>
    <sheet name="DN 29A km 71+914 - km 85+00" sheetId="18" state="hidden" r:id="rId6"/>
    <sheet name="DN 29A km 85+000 - km 98+842" sheetId="3" state="hidden" r:id="rId7"/>
    <sheet name="DN 29B km 6+110 - km 10+247" sheetId="14" state="hidden" r:id="rId8"/>
    <sheet name="DN 29C km 0+000 - km 20+200" sheetId="9" state="hidden" r:id="rId9"/>
    <sheet name="DN 29F km 0+000 - km 7+700" sheetId="15" state="hidden" r:id="rId10"/>
    <sheet name="DN 24C km 43+850 - km 49+110" sheetId="4" state="hidden" r:id="rId11"/>
    <sheet name="DN 24C km 53+000 - km 55+138" sheetId="5" state="hidden" r:id="rId12"/>
    <sheet name="DN 24C km 55+588 - km 58+536" sheetId="6" state="hidden" r:id="rId13"/>
    <sheet name="DN 24C km 59+400 - km 60+400" sheetId="7" state="hidden" r:id="rId14"/>
    <sheet name="DN 24C km102 - km 106+783" sheetId="16" state="hidden" r:id="rId1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N11" i="1"/>
  <c r="P11" i="1" s="1"/>
  <c r="J12" i="1"/>
  <c r="L12" i="1" s="1"/>
  <c r="J13" i="1"/>
  <c r="L13" i="1" s="1"/>
  <c r="J21" i="1"/>
  <c r="L21" i="1" s="1"/>
  <c r="F12" i="1"/>
  <c r="K21" i="1"/>
  <c r="M21" i="1" s="1"/>
  <c r="K20" i="1"/>
  <c r="J20" i="1" s="1"/>
  <c r="L20" i="1" s="1"/>
  <c r="K19" i="1"/>
  <c r="J19" i="1" s="1"/>
  <c r="L19" i="1" s="1"/>
  <c r="K18" i="1"/>
  <c r="J18" i="1" s="1"/>
  <c r="L18" i="1" s="1"/>
  <c r="K17" i="1"/>
  <c r="M17" i="1" s="1"/>
  <c r="K16" i="1"/>
  <c r="M16" i="1" s="1"/>
  <c r="K15" i="1"/>
  <c r="M15" i="1" s="1"/>
  <c r="K14" i="1"/>
  <c r="M14" i="1" s="1"/>
  <c r="K13" i="1"/>
  <c r="M13" i="1" s="1"/>
  <c r="M20" i="1"/>
  <c r="K11" i="1"/>
  <c r="M11" i="1" s="1"/>
  <c r="O21" i="1"/>
  <c r="Q21" i="1" s="1"/>
  <c r="O20" i="1"/>
  <c r="Q20" i="1" s="1"/>
  <c r="O19" i="1"/>
  <c r="Q19" i="1" s="1"/>
  <c r="O17" i="1"/>
  <c r="Q17" i="1" s="1"/>
  <c r="O18" i="1"/>
  <c r="N18" i="1" s="1"/>
  <c r="O16" i="1"/>
  <c r="N16" i="1" s="1"/>
  <c r="P16" i="1" s="1"/>
  <c r="O15" i="1"/>
  <c r="N15" i="1" s="1"/>
  <c r="P15" i="1" s="1"/>
  <c r="O14" i="1"/>
  <c r="Q14" i="1" s="1"/>
  <c r="O13" i="1"/>
  <c r="Q13" i="1" s="1"/>
  <c r="G21" i="1"/>
  <c r="F21" i="1" s="1"/>
  <c r="H21" i="1" s="1"/>
  <c r="G20" i="1"/>
  <c r="F20" i="1" s="1"/>
  <c r="H20" i="1" s="1"/>
  <c r="G19" i="1"/>
  <c r="F19" i="1" s="1"/>
  <c r="H19" i="1" s="1"/>
  <c r="G18" i="1"/>
  <c r="F18" i="1" s="1"/>
  <c r="H18" i="1" s="1"/>
  <c r="G17" i="1"/>
  <c r="F17" i="1" s="1"/>
  <c r="G16" i="1"/>
  <c r="F16" i="1" s="1"/>
  <c r="H16" i="1" s="1"/>
  <c r="G15" i="1"/>
  <c r="F15" i="1" s="1"/>
  <c r="H15" i="1" s="1"/>
  <c r="G14" i="1"/>
  <c r="F14" i="1" s="1"/>
  <c r="H14" i="1" s="1"/>
  <c r="G13" i="1"/>
  <c r="F13" i="1" s="1"/>
  <c r="H13" i="1" s="1"/>
  <c r="G11" i="1"/>
  <c r="F11" i="1" s="1"/>
  <c r="J29" i="1"/>
  <c r="K29" i="1"/>
  <c r="N29" i="1"/>
  <c r="O29" i="1"/>
  <c r="P12" i="1"/>
  <c r="Q12" i="1"/>
  <c r="Q11" i="1"/>
  <c r="M12" i="1"/>
  <c r="I12" i="1"/>
  <c r="M19" i="1"/>
  <c r="Q16" i="1"/>
  <c r="Q15" i="1" l="1"/>
  <c r="Q22" i="1" s="1"/>
  <c r="Q29" i="1" s="1"/>
  <c r="J17" i="1"/>
  <c r="L17" i="1" s="1"/>
  <c r="N14" i="1"/>
  <c r="P14" i="1" s="1"/>
  <c r="R18" i="1"/>
  <c r="P18" i="1"/>
  <c r="T18" i="1" s="1"/>
  <c r="M18" i="1"/>
  <c r="J11" i="1"/>
  <c r="L11" i="1" s="1"/>
  <c r="J14" i="1"/>
  <c r="L14" i="1" s="1"/>
  <c r="N17" i="1"/>
  <c r="N21" i="1"/>
  <c r="P21" i="1" s="1"/>
  <c r="N13" i="1"/>
  <c r="P13" i="1" s="1"/>
  <c r="T13" i="1" s="1"/>
  <c r="N20" i="1"/>
  <c r="P20" i="1" s="1"/>
  <c r="T20" i="1" s="1"/>
  <c r="J16" i="1"/>
  <c r="N19" i="1"/>
  <c r="P19" i="1" s="1"/>
  <c r="T19" i="1" s="1"/>
  <c r="Q18" i="1"/>
  <c r="J15" i="1"/>
  <c r="L15" i="1" s="1"/>
  <c r="T15" i="1" s="1"/>
  <c r="R12" i="1"/>
  <c r="R21" i="1"/>
  <c r="H17" i="1"/>
  <c r="R14" i="1"/>
  <c r="H12" i="1"/>
  <c r="H11" i="1"/>
  <c r="T21" i="1"/>
  <c r="M22" i="1"/>
  <c r="M29" i="1" s="1"/>
  <c r="I21" i="1"/>
  <c r="U21" i="1" s="1"/>
  <c r="I20" i="1"/>
  <c r="U20" i="1" s="1"/>
  <c r="I19" i="1"/>
  <c r="U19" i="1" s="1"/>
  <c r="I18" i="1"/>
  <c r="U18" i="1" s="1"/>
  <c r="I17" i="1"/>
  <c r="U17" i="1" s="1"/>
  <c r="I16" i="1"/>
  <c r="U16" i="1" s="1"/>
  <c r="I15" i="1"/>
  <c r="I14" i="1"/>
  <c r="U14" i="1" s="1"/>
  <c r="I13" i="1"/>
  <c r="U13" i="1" s="1"/>
  <c r="I11" i="1"/>
  <c r="U11" i="1" s="1"/>
  <c r="U12" i="1"/>
  <c r="U15" i="1" l="1"/>
  <c r="T11" i="1"/>
  <c r="L22" i="1"/>
  <c r="L29" i="1" s="1"/>
  <c r="R19" i="1"/>
  <c r="R15" i="1"/>
  <c r="R13" i="1"/>
  <c r="R20" i="1"/>
  <c r="P17" i="1"/>
  <c r="P22" i="1" s="1"/>
  <c r="P29" i="1" s="1"/>
  <c r="R17" i="1"/>
  <c r="T14" i="1"/>
  <c r="R11" i="1"/>
  <c r="R16" i="1"/>
  <c r="L16" i="1"/>
  <c r="T16" i="1" s="1"/>
  <c r="H22" i="1"/>
  <c r="T12" i="1"/>
  <c r="I22" i="1"/>
  <c r="I29" i="1" s="1"/>
  <c r="S12" i="1"/>
  <c r="T17" i="1" l="1"/>
  <c r="T22" i="1"/>
  <c r="H29" i="1"/>
  <c r="U22" i="1"/>
  <c r="S19" i="1"/>
  <c r="S15" i="1"/>
  <c r="S14" i="1"/>
  <c r="S21" i="1"/>
  <c r="S18" i="1"/>
  <c r="S17" i="1"/>
  <c r="S20" i="1"/>
  <c r="S16" i="1"/>
  <c r="S13" i="1"/>
  <c r="S11" i="1"/>
  <c r="U29" i="1" s="1"/>
</calcChain>
</file>

<file path=xl/sharedStrings.xml><?xml version="1.0" encoding="utf-8"?>
<sst xmlns="http://schemas.openxmlformats.org/spreadsheetml/2006/main" count="746" uniqueCount="118">
  <si>
    <t>Tipul lucrarii</t>
  </si>
  <si>
    <t xml:space="preserve">          anul 1</t>
  </si>
  <si>
    <t xml:space="preserve">           anul 2</t>
  </si>
  <si>
    <t xml:space="preserve">           anul 3</t>
  </si>
  <si>
    <t>lucrarea propriu-zisă</t>
  </si>
  <si>
    <t>mp</t>
  </si>
  <si>
    <t>completări acostamente cu balast</t>
  </si>
  <si>
    <t>mc</t>
  </si>
  <si>
    <t>DRDP IAŞI</t>
  </si>
  <si>
    <t>Nr. Crt</t>
  </si>
  <si>
    <t>Sectoare de</t>
  </si>
  <si>
    <t>Tipul lucrari de executat</t>
  </si>
  <si>
    <t>U.M.</t>
  </si>
  <si>
    <t>drumuri / autostrazi DN</t>
  </si>
  <si>
    <t>pozitii km</t>
  </si>
  <si>
    <t>Covor asfaltic tip BA16/MAS 16 cu frezare /  preluare denivelari</t>
  </si>
  <si>
    <t>Pregatire strat suport - plombari gropi cu BA16 / MAS 16 (daca este cazul)</t>
  </si>
  <si>
    <t>Pregatire strat suport -Inlaturarea denivelarilor si fagaselor prin frezare  (daca este cazul)</t>
  </si>
  <si>
    <t>Pregatire strat suport - colmatari fisuri si crapaturi cu mastic bituminos (daca este cazul)</t>
  </si>
  <si>
    <t>Pregatire strat suport - colmatari fisuri si crapaturi cu mixtura asfaltica BA8 (daca este cazul)</t>
  </si>
  <si>
    <t>Pregatire strat suport - tratarea tasarilor locale  pentru stratul de uzura BA 16/MAS16 (daca este cazul)</t>
  </si>
  <si>
    <t>Pregatire strat suport - tratarea burdusilor  locale pentru stratul de uzura BA 16 /MAS16 (daca este cazul)</t>
  </si>
  <si>
    <t>ml</t>
  </si>
  <si>
    <t>m</t>
  </si>
  <si>
    <t>max</t>
  </si>
  <si>
    <t>din care cantitati delimitate pe ani</t>
  </si>
  <si>
    <t>TOTAL S.D.N ….............</t>
  </si>
  <si>
    <r>
      <t xml:space="preserve">Pregatire strat suport - </t>
    </r>
    <r>
      <rPr>
        <sz val="12"/>
        <rFont val="Times New Roman"/>
        <family val="1"/>
      </rPr>
      <t>plombari gropi cu BA16 / MAS 16 (daca este cazul)</t>
    </r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</si>
  <si>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</si>
  <si>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</si>
  <si>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mixtura asfaltica BA8 (daca este cazul)</t>
    </r>
  </si>
  <si>
    <r>
      <t xml:space="preserve">Pregatire strat suport - </t>
    </r>
    <r>
      <rPr>
        <sz val="12"/>
        <rFont val="Times New Roman"/>
        <family val="1"/>
      </rPr>
      <t>tratarea tasarilor locale  pentru stratul de uzura BA 16/MAS16 (daca este cazul)</t>
    </r>
  </si>
  <si>
    <r>
      <t>Pregatire strat suport -</t>
    </r>
    <r>
      <rPr>
        <sz val="12"/>
        <rFont val="Times New Roman"/>
        <family val="1"/>
      </rPr>
      <t xml:space="preserve"> tratarea burdusilor  locale pentru stratul de uzura BA 16 /MAS16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</si>
  <si>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</si>
  <si>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</si>
  <si>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</si>
  <si>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Sef Sectie S.D.N ….....</t>
  </si>
  <si>
    <t>Adj.Sef Sectie…....</t>
  </si>
  <si>
    <t>…................</t>
  </si>
  <si>
    <t>…..................</t>
  </si>
  <si>
    <t>intocmit</t>
  </si>
  <si>
    <t>…...........</t>
  </si>
  <si>
    <t>marcaje rutiere</t>
  </si>
  <si>
    <t>S.D.N …............</t>
  </si>
  <si>
    <t>LISTA DE CANTITATI COVOARE ASFALTICE PE SECTOARE DN</t>
  </si>
  <si>
    <t>Nota: Pentru fiecare sector de drum se va particulariza tipul mixturii asfaltice BA 16 sau MAS 16 precum si tipul executie fie frezare fie preluare</t>
  </si>
  <si>
    <t>8=5+6+7</t>
  </si>
  <si>
    <t xml:space="preserve">  Cantitati totale pentru 3 ani</t>
  </si>
  <si>
    <t>Cantitate</t>
  </si>
  <si>
    <t>Anul 1</t>
  </si>
  <si>
    <t>Anul 2</t>
  </si>
  <si>
    <t>Anul 3</t>
  </si>
  <si>
    <t>7=4+5+6</t>
  </si>
  <si>
    <t>Cantitate  anul 1-3</t>
  </si>
  <si>
    <t>marcaje rutiere permanente</t>
  </si>
  <si>
    <t>marcaje rutiere temporare de culoare galbena (banda marcaj de 10cm)</t>
  </si>
  <si>
    <t>Marcaje rutiere</t>
  </si>
  <si>
    <t>Completari acostamente din balast</t>
  </si>
  <si>
    <t>Covoare asfaltice executate la cald</t>
  </si>
  <si>
    <t>Covor asfaltic cu frezare - MAS 16</t>
  </si>
  <si>
    <r>
      <t>Remediere defectiunilor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- </t>
    </r>
    <r>
      <rPr>
        <b/>
        <sz val="12"/>
        <rFont val="Times New Roman"/>
        <family val="1"/>
      </rPr>
      <t xml:space="preserve">plombari gropi </t>
    </r>
  </si>
  <si>
    <r>
      <rPr>
        <sz val="12"/>
        <rFont val="Times New Roman"/>
        <family val="1"/>
      </rPr>
      <t>Remediere defectiunilo</t>
    </r>
    <r>
      <rPr>
        <b/>
        <sz val="12"/>
        <rFont val="Times New Roman"/>
        <family val="1"/>
      </rPr>
      <t xml:space="preserve">r -Inlaturarea denivelarilor si fagaselor prin frezare  </t>
    </r>
  </si>
  <si>
    <r>
      <t>Remediere defectiunilor</t>
    </r>
    <r>
      <rPr>
        <b/>
        <sz val="12"/>
        <rFont val="Times New Roman"/>
        <family val="1"/>
      </rPr>
      <t xml:space="preserve">- colmatari fisuri si crapaturi cu mastic bituminos </t>
    </r>
  </si>
  <si>
    <r>
      <t xml:space="preserve">remediere defectiunilor - </t>
    </r>
    <r>
      <rPr>
        <b/>
        <sz val="12"/>
        <rFont val="Times New Roman"/>
        <family val="1"/>
      </rPr>
      <t xml:space="preserve">colmatari fisuri si crapaturi cu mixtura asfaltica BA8 </t>
    </r>
  </si>
  <si>
    <t>Covor asfaltic cu preluare denivelari -  BA 16</t>
  </si>
  <si>
    <r>
      <t>remediere defectiunilor</t>
    </r>
    <r>
      <rPr>
        <b/>
        <sz val="12"/>
        <rFont val="Times New Roman"/>
        <family val="1"/>
      </rPr>
      <t xml:space="preserve"> - tratarea tasarilor locale  </t>
    </r>
  </si>
  <si>
    <r>
      <t xml:space="preserve">Remediere defectiunilor </t>
    </r>
    <r>
      <rPr>
        <b/>
        <sz val="12"/>
        <rFont val="Times New Roman"/>
        <family val="1"/>
      </rPr>
      <t xml:space="preserve">- tratarea burdusilor  locale </t>
    </r>
  </si>
  <si>
    <t>S.D.N Botosani</t>
  </si>
  <si>
    <t>DN 29A km 85+000 - km 98+842</t>
  </si>
  <si>
    <t>Covor asfaltic cu preluare denivelari -  BA16</t>
  </si>
  <si>
    <t>DN 24C km 43+850 - km 49+110</t>
  </si>
  <si>
    <t>DN 24C km 53+000 - km 55+138</t>
  </si>
  <si>
    <t>DN 24C km 55+588 - km 58+536</t>
  </si>
  <si>
    <r>
      <t>remediere defectiunilor</t>
    </r>
    <r>
      <rPr>
        <b/>
        <sz val="12"/>
        <rFont val="Times New Roman"/>
        <family val="1"/>
      </rPr>
      <t xml:space="preserve"> - tratarea tasarilor locale </t>
    </r>
  </si>
  <si>
    <r>
      <t>remediere defectiunilor</t>
    </r>
    <r>
      <rPr>
        <b/>
        <sz val="12"/>
        <rFont val="Times New Roman"/>
        <family val="1"/>
      </rPr>
      <t xml:space="preserve"> - tratarea tasarilor locale</t>
    </r>
  </si>
  <si>
    <r>
      <t xml:space="preserve">Remediere defectiunilor </t>
    </r>
    <r>
      <rPr>
        <b/>
        <sz val="12"/>
        <rFont val="Times New Roman"/>
        <family val="1"/>
      </rPr>
      <t>- tratarea burdusilor  locale</t>
    </r>
  </si>
  <si>
    <t>DN 24C km 59+400 - km 60+400</t>
  </si>
  <si>
    <t>Covor asfaltic cu preluare denivelari -  BA  16</t>
  </si>
  <si>
    <t>DN 29 km 21+670 - km 37+900</t>
  </si>
  <si>
    <r>
      <rPr>
        <sz val="12"/>
        <rFont val="Times New Roman"/>
        <family val="1"/>
      </rPr>
      <t>Remediere defectiunilor</t>
    </r>
    <r>
      <rPr>
        <b/>
        <sz val="12"/>
        <rFont val="Times New Roman"/>
        <family val="1"/>
      </rPr>
      <t xml:space="preserve"> -Inlaturarea denivelarilor si fagaselor prin frezare  </t>
    </r>
  </si>
  <si>
    <t>Covor asfaltic cu preluare denivelari -  MAS 16</t>
  </si>
  <si>
    <t>DN 29B km 6+110 - km 10+247</t>
  </si>
  <si>
    <t>P.U</t>
  </si>
  <si>
    <t xml:space="preserve">marcaje rutiere </t>
  </si>
  <si>
    <t>Cantitate Anul 2</t>
  </si>
  <si>
    <t>Cantitate Anul 3</t>
  </si>
  <si>
    <t xml:space="preserve">marcaje rutiere provizorii de culoare galbena </t>
  </si>
  <si>
    <t>TOTAL CENTRALIZATOR VALORIC ANUL 1-3</t>
  </si>
  <si>
    <t>Cantitati Anul 1</t>
  </si>
  <si>
    <t>minim</t>
  </si>
  <si>
    <t>maxim</t>
  </si>
  <si>
    <t>Valoare Anul 1</t>
  </si>
  <si>
    <t>Valoare Anul 2</t>
  </si>
  <si>
    <t>Valoare Anul 3</t>
  </si>
  <si>
    <t>Total Cantitati Anul 1-3</t>
  </si>
  <si>
    <t>Total valoric estimat fara TVA Anul 1-3</t>
  </si>
  <si>
    <t>marcaje rutiere in strat gros bicomponent</t>
  </si>
  <si>
    <t>7=4*5</t>
  </si>
  <si>
    <t>8=4*6</t>
  </si>
  <si>
    <t>11=4*9</t>
  </si>
  <si>
    <t>12=4*10</t>
  </si>
  <si>
    <t>15=4*13</t>
  </si>
  <si>
    <t>16=4*14</t>
  </si>
  <si>
    <t>17=5+9+13</t>
  </si>
  <si>
    <t>18=6+10+14</t>
  </si>
  <si>
    <t>19=7+11+15</t>
  </si>
  <si>
    <t>20=8+12+16</t>
  </si>
  <si>
    <t>DN 29C km 0+000 - km 20+200</t>
  </si>
  <si>
    <t>DN 29F km 0+000 - km 7+700</t>
  </si>
  <si>
    <t>DN 24C km 102+000 - km 106+783</t>
  </si>
  <si>
    <t>DN 29 km 44+100 - km 99+608</t>
  </si>
  <si>
    <t xml:space="preserve">Covor asfaltic cu preluare denivelari - BA 16 </t>
  </si>
  <si>
    <t>DN 29A km 71+914 - km 85+000</t>
  </si>
  <si>
    <t>DN 29A km 43+502 - km 71+914</t>
  </si>
  <si>
    <t>NOTA : Cantitatile si tipurile de lucrări sunt orientative, contractele subsecvente se vor incheia in functie de necesitati si de situatia din teren.</t>
  </si>
  <si>
    <t>Ofertant,</t>
  </si>
  <si>
    <t>CENTRALIZATOR CANTITATIV SI VALORIC „INTRETINERE PERIODICĂ MULTIANUALĂ – COVOARE ASFALTICE EXECUTATE LA CALD PENTRU REȚEAUA DE DRUMURI NAȚIONALE DIN CADRUL DRDP IASI , ANUL I-III, pentru: Lot 2 SDN Botosani</t>
  </si>
  <si>
    <t>Anexa la Formularul de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</si>
</sst>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Arial"/>
      <family val="2"/>
    </font>
    <font>
      <b/>
      <sz val="12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name val="Times New Roman"/>
      <family val="1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center" vertical="center"/>
    </xf>
    <xf numFmtId="3" fontId="3" fillId="2" borderId="27" xfId="0" applyNumberFormat="1" applyFont="1" applyFill="1" applyBorder="1" applyAlignment="1">
      <alignment horizontal="center" vertical="center"/>
    </xf>
    <xf numFmtId="3" fontId="3" fillId="2" borderId="26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30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3" fontId="3" fillId="2" borderId="40" xfId="0" applyNumberFormat="1" applyFont="1" applyFill="1" applyBorder="1" applyAlignment="1">
      <alignment horizontal="center" vertical="center"/>
    </xf>
    <xf numFmtId="3" fontId="3" fillId="2" borderId="38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33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4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left" vertical="center" wrapText="1"/>
    </xf>
    <xf numFmtId="0" fontId="3" fillId="3" borderId="37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4" fontId="2" fillId="3" borderId="34" xfId="0" applyNumberFormat="1" applyFont="1" applyFill="1" applyBorder="1" applyAlignment="1">
      <alignment horizontal="center" vertical="center"/>
    </xf>
    <xf numFmtId="4" fontId="2" fillId="2" borderId="23" xfId="0" applyNumberFormat="1" applyFont="1" applyFill="1" applyBorder="1" applyAlignment="1">
      <alignment horizontal="center" vertical="center"/>
    </xf>
    <xf numFmtId="4" fontId="2" fillId="2" borderId="34" xfId="0" applyNumberFormat="1" applyFont="1" applyFill="1" applyBorder="1" applyAlignment="1">
      <alignment horizontal="center" vertical="center"/>
    </xf>
    <xf numFmtId="4" fontId="2" fillId="2" borderId="22" xfId="0" applyNumberFormat="1" applyFont="1" applyFill="1" applyBorder="1" applyAlignment="1">
      <alignment horizontal="center" vertical="center"/>
    </xf>
    <xf numFmtId="4" fontId="2" fillId="2" borderId="46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 wrapText="1"/>
    </xf>
    <xf numFmtId="0" fontId="3" fillId="2" borderId="49" xfId="0" applyFont="1" applyFill="1" applyBorder="1" applyAlignment="1">
      <alignment horizontal="center" vertical="center"/>
    </xf>
    <xf numFmtId="4" fontId="7" fillId="0" borderId="45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4" fontId="7" fillId="0" borderId="42" xfId="0" applyNumberFormat="1" applyFont="1" applyBorder="1" applyAlignment="1">
      <alignment vertical="center"/>
    </xf>
    <xf numFmtId="0" fontId="2" fillId="0" borderId="37" xfId="0" applyFont="1" applyBorder="1" applyAlignment="1">
      <alignment horizontal="center" vertical="center"/>
    </xf>
    <xf numFmtId="3" fontId="3" fillId="3" borderId="31" xfId="0" applyNumberFormat="1" applyFont="1" applyFill="1" applyBorder="1" applyAlignment="1">
      <alignment horizontal="center" vertical="center"/>
    </xf>
    <xf numFmtId="3" fontId="3" fillId="2" borderId="55" xfId="0" applyNumberFormat="1" applyFont="1" applyFill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3" fontId="3" fillId="2" borderId="56" xfId="0" applyNumberFormat="1" applyFont="1" applyFill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0" fontId="7" fillId="0" borderId="44" xfId="0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4" fontId="7" fillId="0" borderId="46" xfId="0" applyNumberFormat="1" applyFont="1" applyBorder="1" applyAlignment="1">
      <alignment vertical="center"/>
    </xf>
    <xf numFmtId="0" fontId="2" fillId="0" borderId="5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3" fontId="3" fillId="2" borderId="51" xfId="0" applyNumberFormat="1" applyFont="1" applyFill="1" applyBorder="1" applyAlignment="1">
      <alignment horizontal="center" vertical="center"/>
    </xf>
    <xf numFmtId="3" fontId="3" fillId="3" borderId="52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3" fontId="3" fillId="2" borderId="47" xfId="0" applyNumberFormat="1" applyFont="1" applyFill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52" xfId="0" applyNumberFormat="1" applyFont="1" applyFill="1" applyBorder="1" applyAlignment="1">
      <alignment horizontal="center" vertical="center"/>
    </xf>
    <xf numFmtId="3" fontId="3" fillId="2" borderId="54" xfId="0" applyNumberFormat="1" applyFont="1" applyFill="1" applyBorder="1" applyAlignment="1">
      <alignment horizontal="center" vertical="center"/>
    </xf>
    <xf numFmtId="0" fontId="7" fillId="0" borderId="47" xfId="0" applyFont="1" applyBorder="1" applyAlignment="1">
      <alignment vertical="center"/>
    </xf>
    <xf numFmtId="3" fontId="3" fillId="3" borderId="61" xfId="0" applyNumberFormat="1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4" fontId="2" fillId="2" borderId="14" xfId="0" applyNumberFormat="1" applyFont="1" applyFill="1" applyBorder="1" applyAlignment="1">
      <alignment horizontal="center" vertical="center"/>
    </xf>
    <xf numFmtId="4" fontId="2" fillId="3" borderId="33" xfId="0" applyNumberFormat="1" applyFont="1" applyFill="1" applyBorder="1" applyAlignment="1">
      <alignment horizontal="center" vertical="center"/>
    </xf>
    <xf numFmtId="4" fontId="2" fillId="2" borderId="58" xfId="0" applyNumberFormat="1" applyFont="1" applyFill="1" applyBorder="1" applyAlignment="1">
      <alignment horizontal="center" vertical="center"/>
    </xf>
    <xf numFmtId="4" fontId="2" fillId="2" borderId="45" xfId="0" applyNumberFormat="1" applyFont="1" applyFill="1" applyBorder="1" applyAlignment="1">
      <alignment horizontal="center" vertical="center"/>
    </xf>
    <xf numFmtId="4" fontId="2" fillId="2" borderId="33" xfId="0" applyNumberFormat="1" applyFont="1" applyFill="1" applyBorder="1" applyAlignment="1">
      <alignment horizontal="center" vertical="center"/>
    </xf>
    <xf numFmtId="4" fontId="2" fillId="2" borderId="50" xfId="0" applyNumberFormat="1" applyFont="1" applyFill="1" applyBorder="1" applyAlignment="1">
      <alignment horizontal="center" vertical="center"/>
    </xf>
    <xf numFmtId="0" fontId="7" fillId="0" borderId="45" xfId="0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8" fillId="0" borderId="3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" fontId="8" fillId="2" borderId="14" xfId="0" applyNumberFormat="1" applyFont="1" applyFill="1" applyBorder="1" applyAlignment="1">
      <alignment horizontal="center" vertical="center"/>
    </xf>
    <xf numFmtId="4" fontId="8" fillId="2" borderId="18" xfId="0" applyNumberFormat="1" applyFont="1" applyFill="1" applyBorder="1" applyAlignment="1">
      <alignment horizontal="center" vertical="center"/>
    </xf>
    <xf numFmtId="4" fontId="8" fillId="2" borderId="58" xfId="0" applyNumberFormat="1" applyFont="1" applyFill="1" applyBorder="1" applyAlignment="1">
      <alignment horizontal="center" vertical="center"/>
    </xf>
    <xf numFmtId="4" fontId="8" fillId="2" borderId="45" xfId="0" applyNumberFormat="1" applyFont="1" applyFill="1" applyBorder="1" applyAlignment="1">
      <alignment horizontal="center" vertical="center"/>
    </xf>
    <xf numFmtId="4" fontId="8" fillId="2" borderId="33" xfId="0" applyNumberFormat="1" applyFont="1" applyFill="1" applyBorder="1" applyAlignment="1">
      <alignment horizontal="center" vertical="center"/>
    </xf>
    <xf numFmtId="4" fontId="8" fillId="2" borderId="50" xfId="0" applyNumberFormat="1" applyFont="1" applyFill="1" applyBorder="1" applyAlignment="1">
      <alignment horizontal="center" vertical="center"/>
    </xf>
    <xf numFmtId="4" fontId="9" fillId="0" borderId="45" xfId="0" applyNumberFormat="1" applyFont="1" applyBorder="1" applyAlignment="1">
      <alignment vertical="center"/>
    </xf>
    <xf numFmtId="0" fontId="8" fillId="0" borderId="51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3" fontId="3" fillId="3" borderId="33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45" xfId="0" applyNumberFormat="1" applyFont="1" applyFill="1" applyBorder="1" applyAlignment="1">
      <alignment horizontal="center" vertical="center"/>
    </xf>
    <xf numFmtId="3" fontId="3" fillId="2" borderId="33" xfId="0" applyNumberFormat="1" applyFont="1" applyFill="1" applyBorder="1" applyAlignment="1">
      <alignment horizontal="center" vertical="center"/>
    </xf>
    <xf numFmtId="3" fontId="3" fillId="2" borderId="50" xfId="0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19" xfId="0" applyNumberFormat="1" applyFont="1" applyFill="1" applyBorder="1" applyAlignment="1">
      <alignment horizontal="center" vertical="center"/>
    </xf>
    <xf numFmtId="4" fontId="8" fillId="2" borderId="37" xfId="0" applyNumberFormat="1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4" fontId="9" fillId="0" borderId="42" xfId="0" applyNumberFormat="1" applyFont="1" applyBorder="1" applyAlignment="1">
      <alignment vertical="center"/>
    </xf>
    <xf numFmtId="3" fontId="11" fillId="0" borderId="46" xfId="0" applyNumberFormat="1" applyFont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34" xfId="0" applyNumberFormat="1" applyFont="1" applyFill="1" applyBorder="1" applyAlignment="1">
      <alignment horizontal="center" vertical="center"/>
    </xf>
    <xf numFmtId="3" fontId="7" fillId="0" borderId="46" xfId="0" applyNumberFormat="1" applyFont="1" applyBorder="1" applyAlignment="1">
      <alignment vertical="center"/>
    </xf>
    <xf numFmtId="4" fontId="8" fillId="2" borderId="61" xfId="0" applyNumberFormat="1" applyFont="1" applyFill="1" applyBorder="1" applyAlignment="1">
      <alignment horizontal="center" vertical="center"/>
    </xf>
    <xf numFmtId="4" fontId="8" fillId="2" borderId="51" xfId="0" applyNumberFormat="1" applyFont="1" applyFill="1" applyBorder="1" applyAlignment="1">
      <alignment horizontal="center" vertical="center"/>
    </xf>
    <xf numFmtId="4" fontId="9" fillId="0" borderId="47" xfId="0" applyNumberFormat="1" applyFont="1" applyBorder="1" applyAlignment="1">
      <alignment vertical="center"/>
    </xf>
    <xf numFmtId="4" fontId="2" fillId="2" borderId="13" xfId="0" applyNumberFormat="1" applyFont="1" applyFill="1" applyBorder="1" applyAlignment="1">
      <alignment horizontal="center" vertical="center"/>
    </xf>
    <xf numFmtId="4" fontId="2" fillId="2" borderId="17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3" fontId="3" fillId="2" borderId="32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vertical="center"/>
    </xf>
    <xf numFmtId="3" fontId="10" fillId="2" borderId="13" xfId="0" applyNumberFormat="1" applyFont="1" applyFill="1" applyBorder="1" applyAlignment="1">
      <alignment horizontal="center" vertical="center"/>
    </xf>
    <xf numFmtId="3" fontId="10" fillId="2" borderId="17" xfId="0" applyNumberFormat="1" applyFont="1" applyFill="1" applyBorder="1" applyAlignment="1">
      <alignment horizontal="center" vertical="center"/>
    </xf>
    <xf numFmtId="3" fontId="10" fillId="2" borderId="32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1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B4C4B-740D-4BA8-A0DF-CB83D3BC2B1F}">
  <dimension ref="A1:I37"/>
  <sheetViews>
    <sheetView workbookViewId="0">
      <selection activeCell="N11" sqref="N11"/>
    </sheetView>
  </sheetViews>
  <sheetFormatPr defaultRowHeight="15" x14ac:dyDescent="0.25"/>
  <cols>
    <col min="1" max="1" width="4.28515625" style="6" customWidth="1"/>
    <col min="2" max="2" width="35.7109375" style="6" customWidth="1"/>
    <col min="3" max="3" width="30.42578125" style="6" bestFit="1" customWidth="1"/>
    <col min="4" max="4" width="52.5703125" style="6" bestFit="1" customWidth="1"/>
    <col min="5" max="5" width="6.85546875" style="6" customWidth="1"/>
    <col min="6" max="6" width="12.42578125" style="6" bestFit="1" customWidth="1"/>
    <col min="7" max="8" width="13.140625" style="6" bestFit="1" customWidth="1"/>
    <col min="9" max="9" width="16.7109375" style="6" customWidth="1"/>
    <col min="10" max="251" width="9.140625" style="6"/>
    <col min="252" max="252" width="7.5703125" style="6" customWidth="1"/>
    <col min="253" max="253" width="34.140625" style="6" customWidth="1"/>
    <col min="254" max="254" width="30.42578125" style="6" bestFit="1" customWidth="1"/>
    <col min="255" max="255" width="33.28515625" style="6" bestFit="1" customWidth="1"/>
    <col min="256" max="256" width="6.85546875" style="6" customWidth="1"/>
    <col min="257" max="257" width="10.5703125" style="6" bestFit="1" customWidth="1"/>
    <col min="258" max="258" width="12.140625" style="6" customWidth="1"/>
    <col min="259" max="507" width="9.140625" style="6"/>
    <col min="508" max="508" width="7.5703125" style="6" customWidth="1"/>
    <col min="509" max="509" width="34.140625" style="6" customWidth="1"/>
    <col min="510" max="510" width="30.42578125" style="6" bestFit="1" customWidth="1"/>
    <col min="511" max="511" width="33.28515625" style="6" bestFit="1" customWidth="1"/>
    <col min="512" max="512" width="6.85546875" style="6" customWidth="1"/>
    <col min="513" max="513" width="10.5703125" style="6" bestFit="1" customWidth="1"/>
    <col min="514" max="514" width="12.140625" style="6" customWidth="1"/>
    <col min="515" max="763" width="9.140625" style="6"/>
    <col min="764" max="764" width="7.5703125" style="6" customWidth="1"/>
    <col min="765" max="765" width="34.140625" style="6" customWidth="1"/>
    <col min="766" max="766" width="30.42578125" style="6" bestFit="1" customWidth="1"/>
    <col min="767" max="767" width="33.28515625" style="6" bestFit="1" customWidth="1"/>
    <col min="768" max="768" width="6.85546875" style="6" customWidth="1"/>
    <col min="769" max="769" width="10.5703125" style="6" bestFit="1" customWidth="1"/>
    <col min="770" max="770" width="12.140625" style="6" customWidth="1"/>
    <col min="771" max="1019" width="9.140625" style="6"/>
    <col min="1020" max="1020" width="7.5703125" style="6" customWidth="1"/>
    <col min="1021" max="1021" width="34.140625" style="6" customWidth="1"/>
    <col min="1022" max="1022" width="30.42578125" style="6" bestFit="1" customWidth="1"/>
    <col min="1023" max="1023" width="33.28515625" style="6" bestFit="1" customWidth="1"/>
    <col min="1024" max="1024" width="6.85546875" style="6" customWidth="1"/>
    <col min="1025" max="1025" width="10.5703125" style="6" bestFit="1" customWidth="1"/>
    <col min="1026" max="1026" width="12.140625" style="6" customWidth="1"/>
    <col min="1027" max="1275" width="9.140625" style="6"/>
    <col min="1276" max="1276" width="7.5703125" style="6" customWidth="1"/>
    <col min="1277" max="1277" width="34.140625" style="6" customWidth="1"/>
    <col min="1278" max="1278" width="30.42578125" style="6" bestFit="1" customWidth="1"/>
    <col min="1279" max="1279" width="33.28515625" style="6" bestFit="1" customWidth="1"/>
    <col min="1280" max="1280" width="6.85546875" style="6" customWidth="1"/>
    <col min="1281" max="1281" width="10.5703125" style="6" bestFit="1" customWidth="1"/>
    <col min="1282" max="1282" width="12.140625" style="6" customWidth="1"/>
    <col min="1283" max="1531" width="9.140625" style="6"/>
    <col min="1532" max="1532" width="7.5703125" style="6" customWidth="1"/>
    <col min="1533" max="1533" width="34.140625" style="6" customWidth="1"/>
    <col min="1534" max="1534" width="30.42578125" style="6" bestFit="1" customWidth="1"/>
    <col min="1535" max="1535" width="33.28515625" style="6" bestFit="1" customWidth="1"/>
    <col min="1536" max="1536" width="6.85546875" style="6" customWidth="1"/>
    <col min="1537" max="1537" width="10.5703125" style="6" bestFit="1" customWidth="1"/>
    <col min="1538" max="1538" width="12.140625" style="6" customWidth="1"/>
    <col min="1539" max="1787" width="9.140625" style="6"/>
    <col min="1788" max="1788" width="7.5703125" style="6" customWidth="1"/>
    <col min="1789" max="1789" width="34.140625" style="6" customWidth="1"/>
    <col min="1790" max="1790" width="30.42578125" style="6" bestFit="1" customWidth="1"/>
    <col min="1791" max="1791" width="33.28515625" style="6" bestFit="1" customWidth="1"/>
    <col min="1792" max="1792" width="6.85546875" style="6" customWidth="1"/>
    <col min="1793" max="1793" width="10.5703125" style="6" bestFit="1" customWidth="1"/>
    <col min="1794" max="1794" width="12.140625" style="6" customWidth="1"/>
    <col min="1795" max="2043" width="9.140625" style="6"/>
    <col min="2044" max="2044" width="7.5703125" style="6" customWidth="1"/>
    <col min="2045" max="2045" width="34.140625" style="6" customWidth="1"/>
    <col min="2046" max="2046" width="30.42578125" style="6" bestFit="1" customWidth="1"/>
    <col min="2047" max="2047" width="33.28515625" style="6" bestFit="1" customWidth="1"/>
    <col min="2048" max="2048" width="6.85546875" style="6" customWidth="1"/>
    <col min="2049" max="2049" width="10.5703125" style="6" bestFit="1" customWidth="1"/>
    <col min="2050" max="2050" width="12.140625" style="6" customWidth="1"/>
    <col min="2051" max="2299" width="9.140625" style="6"/>
    <col min="2300" max="2300" width="7.5703125" style="6" customWidth="1"/>
    <col min="2301" max="2301" width="34.140625" style="6" customWidth="1"/>
    <col min="2302" max="2302" width="30.42578125" style="6" bestFit="1" customWidth="1"/>
    <col min="2303" max="2303" width="33.28515625" style="6" bestFit="1" customWidth="1"/>
    <col min="2304" max="2304" width="6.85546875" style="6" customWidth="1"/>
    <col min="2305" max="2305" width="10.5703125" style="6" bestFit="1" customWidth="1"/>
    <col min="2306" max="2306" width="12.140625" style="6" customWidth="1"/>
    <col min="2307" max="2555" width="9.140625" style="6"/>
    <col min="2556" max="2556" width="7.5703125" style="6" customWidth="1"/>
    <col min="2557" max="2557" width="34.140625" style="6" customWidth="1"/>
    <col min="2558" max="2558" width="30.42578125" style="6" bestFit="1" customWidth="1"/>
    <col min="2559" max="2559" width="33.28515625" style="6" bestFit="1" customWidth="1"/>
    <col min="2560" max="2560" width="6.85546875" style="6" customWidth="1"/>
    <col min="2561" max="2561" width="10.5703125" style="6" bestFit="1" customWidth="1"/>
    <col min="2562" max="2562" width="12.140625" style="6" customWidth="1"/>
    <col min="2563" max="2811" width="9.140625" style="6"/>
    <col min="2812" max="2812" width="7.5703125" style="6" customWidth="1"/>
    <col min="2813" max="2813" width="34.140625" style="6" customWidth="1"/>
    <col min="2814" max="2814" width="30.42578125" style="6" bestFit="1" customWidth="1"/>
    <col min="2815" max="2815" width="33.28515625" style="6" bestFit="1" customWidth="1"/>
    <col min="2816" max="2816" width="6.85546875" style="6" customWidth="1"/>
    <col min="2817" max="2817" width="10.5703125" style="6" bestFit="1" customWidth="1"/>
    <col min="2818" max="2818" width="12.140625" style="6" customWidth="1"/>
    <col min="2819" max="3067" width="9.140625" style="6"/>
    <col min="3068" max="3068" width="7.5703125" style="6" customWidth="1"/>
    <col min="3069" max="3069" width="34.140625" style="6" customWidth="1"/>
    <col min="3070" max="3070" width="30.42578125" style="6" bestFit="1" customWidth="1"/>
    <col min="3071" max="3071" width="33.28515625" style="6" bestFit="1" customWidth="1"/>
    <col min="3072" max="3072" width="6.85546875" style="6" customWidth="1"/>
    <col min="3073" max="3073" width="10.5703125" style="6" bestFit="1" customWidth="1"/>
    <col min="3074" max="3074" width="12.140625" style="6" customWidth="1"/>
    <col min="3075" max="3323" width="9.140625" style="6"/>
    <col min="3324" max="3324" width="7.5703125" style="6" customWidth="1"/>
    <col min="3325" max="3325" width="34.140625" style="6" customWidth="1"/>
    <col min="3326" max="3326" width="30.42578125" style="6" bestFit="1" customWidth="1"/>
    <col min="3327" max="3327" width="33.28515625" style="6" bestFit="1" customWidth="1"/>
    <col min="3328" max="3328" width="6.85546875" style="6" customWidth="1"/>
    <col min="3329" max="3329" width="10.5703125" style="6" bestFit="1" customWidth="1"/>
    <col min="3330" max="3330" width="12.140625" style="6" customWidth="1"/>
    <col min="3331" max="3579" width="9.140625" style="6"/>
    <col min="3580" max="3580" width="7.5703125" style="6" customWidth="1"/>
    <col min="3581" max="3581" width="34.140625" style="6" customWidth="1"/>
    <col min="3582" max="3582" width="30.42578125" style="6" bestFit="1" customWidth="1"/>
    <col min="3583" max="3583" width="33.28515625" style="6" bestFit="1" customWidth="1"/>
    <col min="3584" max="3584" width="6.85546875" style="6" customWidth="1"/>
    <col min="3585" max="3585" width="10.5703125" style="6" bestFit="1" customWidth="1"/>
    <col min="3586" max="3586" width="12.140625" style="6" customWidth="1"/>
    <col min="3587" max="3835" width="9.140625" style="6"/>
    <col min="3836" max="3836" width="7.5703125" style="6" customWidth="1"/>
    <col min="3837" max="3837" width="34.140625" style="6" customWidth="1"/>
    <col min="3838" max="3838" width="30.42578125" style="6" bestFit="1" customWidth="1"/>
    <col min="3839" max="3839" width="33.28515625" style="6" bestFit="1" customWidth="1"/>
    <col min="3840" max="3840" width="6.85546875" style="6" customWidth="1"/>
    <col min="3841" max="3841" width="10.5703125" style="6" bestFit="1" customWidth="1"/>
    <col min="3842" max="3842" width="12.140625" style="6" customWidth="1"/>
    <col min="3843" max="4091" width="9.140625" style="6"/>
    <col min="4092" max="4092" width="7.5703125" style="6" customWidth="1"/>
    <col min="4093" max="4093" width="34.140625" style="6" customWidth="1"/>
    <col min="4094" max="4094" width="30.42578125" style="6" bestFit="1" customWidth="1"/>
    <col min="4095" max="4095" width="33.28515625" style="6" bestFit="1" customWidth="1"/>
    <col min="4096" max="4096" width="6.85546875" style="6" customWidth="1"/>
    <col min="4097" max="4097" width="10.5703125" style="6" bestFit="1" customWidth="1"/>
    <col min="4098" max="4098" width="12.140625" style="6" customWidth="1"/>
    <col min="4099" max="4347" width="9.140625" style="6"/>
    <col min="4348" max="4348" width="7.5703125" style="6" customWidth="1"/>
    <col min="4349" max="4349" width="34.140625" style="6" customWidth="1"/>
    <col min="4350" max="4350" width="30.42578125" style="6" bestFit="1" customWidth="1"/>
    <col min="4351" max="4351" width="33.28515625" style="6" bestFit="1" customWidth="1"/>
    <col min="4352" max="4352" width="6.85546875" style="6" customWidth="1"/>
    <col min="4353" max="4353" width="10.5703125" style="6" bestFit="1" customWidth="1"/>
    <col min="4354" max="4354" width="12.140625" style="6" customWidth="1"/>
    <col min="4355" max="4603" width="9.140625" style="6"/>
    <col min="4604" max="4604" width="7.5703125" style="6" customWidth="1"/>
    <col min="4605" max="4605" width="34.140625" style="6" customWidth="1"/>
    <col min="4606" max="4606" width="30.42578125" style="6" bestFit="1" customWidth="1"/>
    <col min="4607" max="4607" width="33.28515625" style="6" bestFit="1" customWidth="1"/>
    <col min="4608" max="4608" width="6.85546875" style="6" customWidth="1"/>
    <col min="4609" max="4609" width="10.5703125" style="6" bestFit="1" customWidth="1"/>
    <col min="4610" max="4610" width="12.140625" style="6" customWidth="1"/>
    <col min="4611" max="4859" width="9.140625" style="6"/>
    <col min="4860" max="4860" width="7.5703125" style="6" customWidth="1"/>
    <col min="4861" max="4861" width="34.140625" style="6" customWidth="1"/>
    <col min="4862" max="4862" width="30.42578125" style="6" bestFit="1" customWidth="1"/>
    <col min="4863" max="4863" width="33.28515625" style="6" bestFit="1" customWidth="1"/>
    <col min="4864" max="4864" width="6.85546875" style="6" customWidth="1"/>
    <col min="4865" max="4865" width="10.5703125" style="6" bestFit="1" customWidth="1"/>
    <col min="4866" max="4866" width="12.140625" style="6" customWidth="1"/>
    <col min="4867" max="5115" width="9.140625" style="6"/>
    <col min="5116" max="5116" width="7.5703125" style="6" customWidth="1"/>
    <col min="5117" max="5117" width="34.140625" style="6" customWidth="1"/>
    <col min="5118" max="5118" width="30.42578125" style="6" bestFit="1" customWidth="1"/>
    <col min="5119" max="5119" width="33.28515625" style="6" bestFit="1" customWidth="1"/>
    <col min="5120" max="5120" width="6.85546875" style="6" customWidth="1"/>
    <col min="5121" max="5121" width="10.5703125" style="6" bestFit="1" customWidth="1"/>
    <col min="5122" max="5122" width="12.140625" style="6" customWidth="1"/>
    <col min="5123" max="5371" width="9.140625" style="6"/>
    <col min="5372" max="5372" width="7.5703125" style="6" customWidth="1"/>
    <col min="5373" max="5373" width="34.140625" style="6" customWidth="1"/>
    <col min="5374" max="5374" width="30.42578125" style="6" bestFit="1" customWidth="1"/>
    <col min="5375" max="5375" width="33.28515625" style="6" bestFit="1" customWidth="1"/>
    <col min="5376" max="5376" width="6.85546875" style="6" customWidth="1"/>
    <col min="5377" max="5377" width="10.5703125" style="6" bestFit="1" customWidth="1"/>
    <col min="5378" max="5378" width="12.140625" style="6" customWidth="1"/>
    <col min="5379" max="5627" width="9.140625" style="6"/>
    <col min="5628" max="5628" width="7.5703125" style="6" customWidth="1"/>
    <col min="5629" max="5629" width="34.140625" style="6" customWidth="1"/>
    <col min="5630" max="5630" width="30.42578125" style="6" bestFit="1" customWidth="1"/>
    <col min="5631" max="5631" width="33.28515625" style="6" bestFit="1" customWidth="1"/>
    <col min="5632" max="5632" width="6.85546875" style="6" customWidth="1"/>
    <col min="5633" max="5633" width="10.5703125" style="6" bestFit="1" customWidth="1"/>
    <col min="5634" max="5634" width="12.140625" style="6" customWidth="1"/>
    <col min="5635" max="5883" width="9.140625" style="6"/>
    <col min="5884" max="5884" width="7.5703125" style="6" customWidth="1"/>
    <col min="5885" max="5885" width="34.140625" style="6" customWidth="1"/>
    <col min="5886" max="5886" width="30.42578125" style="6" bestFit="1" customWidth="1"/>
    <col min="5887" max="5887" width="33.28515625" style="6" bestFit="1" customWidth="1"/>
    <col min="5888" max="5888" width="6.85546875" style="6" customWidth="1"/>
    <col min="5889" max="5889" width="10.5703125" style="6" bestFit="1" customWidth="1"/>
    <col min="5890" max="5890" width="12.140625" style="6" customWidth="1"/>
    <col min="5891" max="6139" width="9.140625" style="6"/>
    <col min="6140" max="6140" width="7.5703125" style="6" customWidth="1"/>
    <col min="6141" max="6141" width="34.140625" style="6" customWidth="1"/>
    <col min="6142" max="6142" width="30.42578125" style="6" bestFit="1" customWidth="1"/>
    <col min="6143" max="6143" width="33.28515625" style="6" bestFit="1" customWidth="1"/>
    <col min="6144" max="6144" width="6.85546875" style="6" customWidth="1"/>
    <col min="6145" max="6145" width="10.5703125" style="6" bestFit="1" customWidth="1"/>
    <col min="6146" max="6146" width="12.140625" style="6" customWidth="1"/>
    <col min="6147" max="6395" width="9.140625" style="6"/>
    <col min="6396" max="6396" width="7.5703125" style="6" customWidth="1"/>
    <col min="6397" max="6397" width="34.140625" style="6" customWidth="1"/>
    <col min="6398" max="6398" width="30.42578125" style="6" bestFit="1" customWidth="1"/>
    <col min="6399" max="6399" width="33.28515625" style="6" bestFit="1" customWidth="1"/>
    <col min="6400" max="6400" width="6.85546875" style="6" customWidth="1"/>
    <col min="6401" max="6401" width="10.5703125" style="6" bestFit="1" customWidth="1"/>
    <col min="6402" max="6402" width="12.140625" style="6" customWidth="1"/>
    <col min="6403" max="6651" width="9.140625" style="6"/>
    <col min="6652" max="6652" width="7.5703125" style="6" customWidth="1"/>
    <col min="6653" max="6653" width="34.140625" style="6" customWidth="1"/>
    <col min="6654" max="6654" width="30.42578125" style="6" bestFit="1" customWidth="1"/>
    <col min="6655" max="6655" width="33.28515625" style="6" bestFit="1" customWidth="1"/>
    <col min="6656" max="6656" width="6.85546875" style="6" customWidth="1"/>
    <col min="6657" max="6657" width="10.5703125" style="6" bestFit="1" customWidth="1"/>
    <col min="6658" max="6658" width="12.140625" style="6" customWidth="1"/>
    <col min="6659" max="6907" width="9.140625" style="6"/>
    <col min="6908" max="6908" width="7.5703125" style="6" customWidth="1"/>
    <col min="6909" max="6909" width="34.140625" style="6" customWidth="1"/>
    <col min="6910" max="6910" width="30.42578125" style="6" bestFit="1" customWidth="1"/>
    <col min="6911" max="6911" width="33.28515625" style="6" bestFit="1" customWidth="1"/>
    <col min="6912" max="6912" width="6.85546875" style="6" customWidth="1"/>
    <col min="6913" max="6913" width="10.5703125" style="6" bestFit="1" customWidth="1"/>
    <col min="6914" max="6914" width="12.140625" style="6" customWidth="1"/>
    <col min="6915" max="7163" width="9.140625" style="6"/>
    <col min="7164" max="7164" width="7.5703125" style="6" customWidth="1"/>
    <col min="7165" max="7165" width="34.140625" style="6" customWidth="1"/>
    <col min="7166" max="7166" width="30.42578125" style="6" bestFit="1" customWidth="1"/>
    <col min="7167" max="7167" width="33.28515625" style="6" bestFit="1" customWidth="1"/>
    <col min="7168" max="7168" width="6.85546875" style="6" customWidth="1"/>
    <col min="7169" max="7169" width="10.5703125" style="6" bestFit="1" customWidth="1"/>
    <col min="7170" max="7170" width="12.140625" style="6" customWidth="1"/>
    <col min="7171" max="7419" width="9.140625" style="6"/>
    <col min="7420" max="7420" width="7.5703125" style="6" customWidth="1"/>
    <col min="7421" max="7421" width="34.140625" style="6" customWidth="1"/>
    <col min="7422" max="7422" width="30.42578125" style="6" bestFit="1" customWidth="1"/>
    <col min="7423" max="7423" width="33.28515625" style="6" bestFit="1" customWidth="1"/>
    <col min="7424" max="7424" width="6.85546875" style="6" customWidth="1"/>
    <col min="7425" max="7425" width="10.5703125" style="6" bestFit="1" customWidth="1"/>
    <col min="7426" max="7426" width="12.140625" style="6" customWidth="1"/>
    <col min="7427" max="7675" width="9.140625" style="6"/>
    <col min="7676" max="7676" width="7.5703125" style="6" customWidth="1"/>
    <col min="7677" max="7677" width="34.140625" style="6" customWidth="1"/>
    <col min="7678" max="7678" width="30.42578125" style="6" bestFit="1" customWidth="1"/>
    <col min="7679" max="7679" width="33.28515625" style="6" bestFit="1" customWidth="1"/>
    <col min="7680" max="7680" width="6.85546875" style="6" customWidth="1"/>
    <col min="7681" max="7681" width="10.5703125" style="6" bestFit="1" customWidth="1"/>
    <col min="7682" max="7682" width="12.140625" style="6" customWidth="1"/>
    <col min="7683" max="7931" width="9.140625" style="6"/>
    <col min="7932" max="7932" width="7.5703125" style="6" customWidth="1"/>
    <col min="7933" max="7933" width="34.140625" style="6" customWidth="1"/>
    <col min="7934" max="7934" width="30.42578125" style="6" bestFit="1" customWidth="1"/>
    <col min="7935" max="7935" width="33.28515625" style="6" bestFit="1" customWidth="1"/>
    <col min="7936" max="7936" width="6.85546875" style="6" customWidth="1"/>
    <col min="7937" max="7937" width="10.5703125" style="6" bestFit="1" customWidth="1"/>
    <col min="7938" max="7938" width="12.140625" style="6" customWidth="1"/>
    <col min="7939" max="8187" width="9.140625" style="6"/>
    <col min="8188" max="8188" width="7.5703125" style="6" customWidth="1"/>
    <col min="8189" max="8189" width="34.140625" style="6" customWidth="1"/>
    <col min="8190" max="8190" width="30.42578125" style="6" bestFit="1" customWidth="1"/>
    <col min="8191" max="8191" width="33.28515625" style="6" bestFit="1" customWidth="1"/>
    <col min="8192" max="8192" width="6.85546875" style="6" customWidth="1"/>
    <col min="8193" max="8193" width="10.5703125" style="6" bestFit="1" customWidth="1"/>
    <col min="8194" max="8194" width="12.140625" style="6" customWidth="1"/>
    <col min="8195" max="8443" width="9.140625" style="6"/>
    <col min="8444" max="8444" width="7.5703125" style="6" customWidth="1"/>
    <col min="8445" max="8445" width="34.140625" style="6" customWidth="1"/>
    <col min="8446" max="8446" width="30.42578125" style="6" bestFit="1" customWidth="1"/>
    <col min="8447" max="8447" width="33.28515625" style="6" bestFit="1" customWidth="1"/>
    <col min="8448" max="8448" width="6.85546875" style="6" customWidth="1"/>
    <col min="8449" max="8449" width="10.5703125" style="6" bestFit="1" customWidth="1"/>
    <col min="8450" max="8450" width="12.140625" style="6" customWidth="1"/>
    <col min="8451" max="8699" width="9.140625" style="6"/>
    <col min="8700" max="8700" width="7.5703125" style="6" customWidth="1"/>
    <col min="8701" max="8701" width="34.140625" style="6" customWidth="1"/>
    <col min="8702" max="8702" width="30.42578125" style="6" bestFit="1" customWidth="1"/>
    <col min="8703" max="8703" width="33.28515625" style="6" bestFit="1" customWidth="1"/>
    <col min="8704" max="8704" width="6.85546875" style="6" customWidth="1"/>
    <col min="8705" max="8705" width="10.5703125" style="6" bestFit="1" customWidth="1"/>
    <col min="8706" max="8706" width="12.140625" style="6" customWidth="1"/>
    <col min="8707" max="8955" width="9.140625" style="6"/>
    <col min="8956" max="8956" width="7.5703125" style="6" customWidth="1"/>
    <col min="8957" max="8957" width="34.140625" style="6" customWidth="1"/>
    <col min="8958" max="8958" width="30.42578125" style="6" bestFit="1" customWidth="1"/>
    <col min="8959" max="8959" width="33.28515625" style="6" bestFit="1" customWidth="1"/>
    <col min="8960" max="8960" width="6.85546875" style="6" customWidth="1"/>
    <col min="8961" max="8961" width="10.5703125" style="6" bestFit="1" customWidth="1"/>
    <col min="8962" max="8962" width="12.140625" style="6" customWidth="1"/>
    <col min="8963" max="9211" width="9.140625" style="6"/>
    <col min="9212" max="9212" width="7.5703125" style="6" customWidth="1"/>
    <col min="9213" max="9213" width="34.140625" style="6" customWidth="1"/>
    <col min="9214" max="9214" width="30.42578125" style="6" bestFit="1" customWidth="1"/>
    <col min="9215" max="9215" width="33.28515625" style="6" bestFit="1" customWidth="1"/>
    <col min="9216" max="9216" width="6.85546875" style="6" customWidth="1"/>
    <col min="9217" max="9217" width="10.5703125" style="6" bestFit="1" customWidth="1"/>
    <col min="9218" max="9218" width="12.140625" style="6" customWidth="1"/>
    <col min="9219" max="9467" width="9.140625" style="6"/>
    <col min="9468" max="9468" width="7.5703125" style="6" customWidth="1"/>
    <col min="9469" max="9469" width="34.140625" style="6" customWidth="1"/>
    <col min="9470" max="9470" width="30.42578125" style="6" bestFit="1" customWidth="1"/>
    <col min="9471" max="9471" width="33.28515625" style="6" bestFit="1" customWidth="1"/>
    <col min="9472" max="9472" width="6.85546875" style="6" customWidth="1"/>
    <col min="9473" max="9473" width="10.5703125" style="6" bestFit="1" customWidth="1"/>
    <col min="9474" max="9474" width="12.140625" style="6" customWidth="1"/>
    <col min="9475" max="9723" width="9.140625" style="6"/>
    <col min="9724" max="9724" width="7.5703125" style="6" customWidth="1"/>
    <col min="9725" max="9725" width="34.140625" style="6" customWidth="1"/>
    <col min="9726" max="9726" width="30.42578125" style="6" bestFit="1" customWidth="1"/>
    <col min="9727" max="9727" width="33.28515625" style="6" bestFit="1" customWidth="1"/>
    <col min="9728" max="9728" width="6.85546875" style="6" customWidth="1"/>
    <col min="9729" max="9729" width="10.5703125" style="6" bestFit="1" customWidth="1"/>
    <col min="9730" max="9730" width="12.140625" style="6" customWidth="1"/>
    <col min="9731" max="9979" width="9.140625" style="6"/>
    <col min="9980" max="9980" width="7.5703125" style="6" customWidth="1"/>
    <col min="9981" max="9981" width="34.140625" style="6" customWidth="1"/>
    <col min="9982" max="9982" width="30.42578125" style="6" bestFit="1" customWidth="1"/>
    <col min="9983" max="9983" width="33.28515625" style="6" bestFit="1" customWidth="1"/>
    <col min="9984" max="9984" width="6.85546875" style="6" customWidth="1"/>
    <col min="9985" max="9985" width="10.5703125" style="6" bestFit="1" customWidth="1"/>
    <col min="9986" max="9986" width="12.140625" style="6" customWidth="1"/>
    <col min="9987" max="10235" width="9.140625" style="6"/>
    <col min="10236" max="10236" width="7.5703125" style="6" customWidth="1"/>
    <col min="10237" max="10237" width="34.140625" style="6" customWidth="1"/>
    <col min="10238" max="10238" width="30.42578125" style="6" bestFit="1" customWidth="1"/>
    <col min="10239" max="10239" width="33.28515625" style="6" bestFit="1" customWidth="1"/>
    <col min="10240" max="10240" width="6.85546875" style="6" customWidth="1"/>
    <col min="10241" max="10241" width="10.5703125" style="6" bestFit="1" customWidth="1"/>
    <col min="10242" max="10242" width="12.140625" style="6" customWidth="1"/>
    <col min="10243" max="10491" width="9.140625" style="6"/>
    <col min="10492" max="10492" width="7.5703125" style="6" customWidth="1"/>
    <col min="10493" max="10493" width="34.140625" style="6" customWidth="1"/>
    <col min="10494" max="10494" width="30.42578125" style="6" bestFit="1" customWidth="1"/>
    <col min="10495" max="10495" width="33.28515625" style="6" bestFit="1" customWidth="1"/>
    <col min="10496" max="10496" width="6.85546875" style="6" customWidth="1"/>
    <col min="10497" max="10497" width="10.5703125" style="6" bestFit="1" customWidth="1"/>
    <col min="10498" max="10498" width="12.140625" style="6" customWidth="1"/>
    <col min="10499" max="10747" width="9.140625" style="6"/>
    <col min="10748" max="10748" width="7.5703125" style="6" customWidth="1"/>
    <col min="10749" max="10749" width="34.140625" style="6" customWidth="1"/>
    <col min="10750" max="10750" width="30.42578125" style="6" bestFit="1" customWidth="1"/>
    <col min="10751" max="10751" width="33.28515625" style="6" bestFit="1" customWidth="1"/>
    <col min="10752" max="10752" width="6.85546875" style="6" customWidth="1"/>
    <col min="10753" max="10753" width="10.5703125" style="6" bestFit="1" customWidth="1"/>
    <col min="10754" max="10754" width="12.140625" style="6" customWidth="1"/>
    <col min="10755" max="11003" width="9.140625" style="6"/>
    <col min="11004" max="11004" width="7.5703125" style="6" customWidth="1"/>
    <col min="11005" max="11005" width="34.140625" style="6" customWidth="1"/>
    <col min="11006" max="11006" width="30.42578125" style="6" bestFit="1" customWidth="1"/>
    <col min="11007" max="11007" width="33.28515625" style="6" bestFit="1" customWidth="1"/>
    <col min="11008" max="11008" width="6.85546875" style="6" customWidth="1"/>
    <col min="11009" max="11009" width="10.5703125" style="6" bestFit="1" customWidth="1"/>
    <col min="11010" max="11010" width="12.140625" style="6" customWidth="1"/>
    <col min="11011" max="11259" width="9.140625" style="6"/>
    <col min="11260" max="11260" width="7.5703125" style="6" customWidth="1"/>
    <col min="11261" max="11261" width="34.140625" style="6" customWidth="1"/>
    <col min="11262" max="11262" width="30.42578125" style="6" bestFit="1" customWidth="1"/>
    <col min="11263" max="11263" width="33.28515625" style="6" bestFit="1" customWidth="1"/>
    <col min="11264" max="11264" width="6.85546875" style="6" customWidth="1"/>
    <col min="11265" max="11265" width="10.5703125" style="6" bestFit="1" customWidth="1"/>
    <col min="11266" max="11266" width="12.140625" style="6" customWidth="1"/>
    <col min="11267" max="11515" width="9.140625" style="6"/>
    <col min="11516" max="11516" width="7.5703125" style="6" customWidth="1"/>
    <col min="11517" max="11517" width="34.140625" style="6" customWidth="1"/>
    <col min="11518" max="11518" width="30.42578125" style="6" bestFit="1" customWidth="1"/>
    <col min="11519" max="11519" width="33.28515625" style="6" bestFit="1" customWidth="1"/>
    <col min="11520" max="11520" width="6.85546875" style="6" customWidth="1"/>
    <col min="11521" max="11521" width="10.5703125" style="6" bestFit="1" customWidth="1"/>
    <col min="11522" max="11522" width="12.140625" style="6" customWidth="1"/>
    <col min="11523" max="11771" width="9.140625" style="6"/>
    <col min="11772" max="11772" width="7.5703125" style="6" customWidth="1"/>
    <col min="11773" max="11773" width="34.140625" style="6" customWidth="1"/>
    <col min="11774" max="11774" width="30.42578125" style="6" bestFit="1" customWidth="1"/>
    <col min="11775" max="11775" width="33.28515625" style="6" bestFit="1" customWidth="1"/>
    <col min="11776" max="11776" width="6.85546875" style="6" customWidth="1"/>
    <col min="11777" max="11777" width="10.5703125" style="6" bestFit="1" customWidth="1"/>
    <col min="11778" max="11778" width="12.140625" style="6" customWidth="1"/>
    <col min="11779" max="12027" width="9.140625" style="6"/>
    <col min="12028" max="12028" width="7.5703125" style="6" customWidth="1"/>
    <col min="12029" max="12029" width="34.140625" style="6" customWidth="1"/>
    <col min="12030" max="12030" width="30.42578125" style="6" bestFit="1" customWidth="1"/>
    <col min="12031" max="12031" width="33.28515625" style="6" bestFit="1" customWidth="1"/>
    <col min="12032" max="12032" width="6.85546875" style="6" customWidth="1"/>
    <col min="12033" max="12033" width="10.5703125" style="6" bestFit="1" customWidth="1"/>
    <col min="12034" max="12034" width="12.140625" style="6" customWidth="1"/>
    <col min="12035" max="12283" width="9.140625" style="6"/>
    <col min="12284" max="12284" width="7.5703125" style="6" customWidth="1"/>
    <col min="12285" max="12285" width="34.140625" style="6" customWidth="1"/>
    <col min="12286" max="12286" width="30.42578125" style="6" bestFit="1" customWidth="1"/>
    <col min="12287" max="12287" width="33.28515625" style="6" bestFit="1" customWidth="1"/>
    <col min="12288" max="12288" width="6.85546875" style="6" customWidth="1"/>
    <col min="12289" max="12289" width="10.5703125" style="6" bestFit="1" customWidth="1"/>
    <col min="12290" max="12290" width="12.140625" style="6" customWidth="1"/>
    <col min="12291" max="12539" width="9.140625" style="6"/>
    <col min="12540" max="12540" width="7.5703125" style="6" customWidth="1"/>
    <col min="12541" max="12541" width="34.140625" style="6" customWidth="1"/>
    <col min="12542" max="12542" width="30.42578125" style="6" bestFit="1" customWidth="1"/>
    <col min="12543" max="12543" width="33.28515625" style="6" bestFit="1" customWidth="1"/>
    <col min="12544" max="12544" width="6.85546875" style="6" customWidth="1"/>
    <col min="12545" max="12545" width="10.5703125" style="6" bestFit="1" customWidth="1"/>
    <col min="12546" max="12546" width="12.140625" style="6" customWidth="1"/>
    <col min="12547" max="12795" width="9.140625" style="6"/>
    <col min="12796" max="12796" width="7.5703125" style="6" customWidth="1"/>
    <col min="12797" max="12797" width="34.140625" style="6" customWidth="1"/>
    <col min="12798" max="12798" width="30.42578125" style="6" bestFit="1" customWidth="1"/>
    <col min="12799" max="12799" width="33.28515625" style="6" bestFit="1" customWidth="1"/>
    <col min="12800" max="12800" width="6.85546875" style="6" customWidth="1"/>
    <col min="12801" max="12801" width="10.5703125" style="6" bestFit="1" customWidth="1"/>
    <col min="12802" max="12802" width="12.140625" style="6" customWidth="1"/>
    <col min="12803" max="13051" width="9.140625" style="6"/>
    <col min="13052" max="13052" width="7.5703125" style="6" customWidth="1"/>
    <col min="13053" max="13053" width="34.140625" style="6" customWidth="1"/>
    <col min="13054" max="13054" width="30.42578125" style="6" bestFit="1" customWidth="1"/>
    <col min="13055" max="13055" width="33.28515625" style="6" bestFit="1" customWidth="1"/>
    <col min="13056" max="13056" width="6.85546875" style="6" customWidth="1"/>
    <col min="13057" max="13057" width="10.5703125" style="6" bestFit="1" customWidth="1"/>
    <col min="13058" max="13058" width="12.140625" style="6" customWidth="1"/>
    <col min="13059" max="13307" width="9.140625" style="6"/>
    <col min="13308" max="13308" width="7.5703125" style="6" customWidth="1"/>
    <col min="13309" max="13309" width="34.140625" style="6" customWidth="1"/>
    <col min="13310" max="13310" width="30.42578125" style="6" bestFit="1" customWidth="1"/>
    <col min="13311" max="13311" width="33.28515625" style="6" bestFit="1" customWidth="1"/>
    <col min="13312" max="13312" width="6.85546875" style="6" customWidth="1"/>
    <col min="13313" max="13313" width="10.5703125" style="6" bestFit="1" customWidth="1"/>
    <col min="13314" max="13314" width="12.140625" style="6" customWidth="1"/>
    <col min="13315" max="13563" width="9.140625" style="6"/>
    <col min="13564" max="13564" width="7.5703125" style="6" customWidth="1"/>
    <col min="13565" max="13565" width="34.140625" style="6" customWidth="1"/>
    <col min="13566" max="13566" width="30.42578125" style="6" bestFit="1" customWidth="1"/>
    <col min="13567" max="13567" width="33.28515625" style="6" bestFit="1" customWidth="1"/>
    <col min="13568" max="13568" width="6.85546875" style="6" customWidth="1"/>
    <col min="13569" max="13569" width="10.5703125" style="6" bestFit="1" customWidth="1"/>
    <col min="13570" max="13570" width="12.140625" style="6" customWidth="1"/>
    <col min="13571" max="13819" width="9.140625" style="6"/>
    <col min="13820" max="13820" width="7.5703125" style="6" customWidth="1"/>
    <col min="13821" max="13821" width="34.140625" style="6" customWidth="1"/>
    <col min="13822" max="13822" width="30.42578125" style="6" bestFit="1" customWidth="1"/>
    <col min="13823" max="13823" width="33.28515625" style="6" bestFit="1" customWidth="1"/>
    <col min="13824" max="13824" width="6.85546875" style="6" customWidth="1"/>
    <col min="13825" max="13825" width="10.5703125" style="6" bestFit="1" customWidth="1"/>
    <col min="13826" max="13826" width="12.140625" style="6" customWidth="1"/>
    <col min="13827" max="14075" width="9.140625" style="6"/>
    <col min="14076" max="14076" width="7.5703125" style="6" customWidth="1"/>
    <col min="14077" max="14077" width="34.140625" style="6" customWidth="1"/>
    <col min="14078" max="14078" width="30.42578125" style="6" bestFit="1" customWidth="1"/>
    <col min="14079" max="14079" width="33.28515625" style="6" bestFit="1" customWidth="1"/>
    <col min="14080" max="14080" width="6.85546875" style="6" customWidth="1"/>
    <col min="14081" max="14081" width="10.5703125" style="6" bestFit="1" customWidth="1"/>
    <col min="14082" max="14082" width="12.140625" style="6" customWidth="1"/>
    <col min="14083" max="14331" width="9.140625" style="6"/>
    <col min="14332" max="14332" width="7.5703125" style="6" customWidth="1"/>
    <col min="14333" max="14333" width="34.140625" style="6" customWidth="1"/>
    <col min="14334" max="14334" width="30.42578125" style="6" bestFit="1" customWidth="1"/>
    <col min="14335" max="14335" width="33.28515625" style="6" bestFit="1" customWidth="1"/>
    <col min="14336" max="14336" width="6.85546875" style="6" customWidth="1"/>
    <col min="14337" max="14337" width="10.5703125" style="6" bestFit="1" customWidth="1"/>
    <col min="14338" max="14338" width="12.140625" style="6" customWidth="1"/>
    <col min="14339" max="14587" width="9.140625" style="6"/>
    <col min="14588" max="14588" width="7.5703125" style="6" customWidth="1"/>
    <col min="14589" max="14589" width="34.140625" style="6" customWidth="1"/>
    <col min="14590" max="14590" width="30.42578125" style="6" bestFit="1" customWidth="1"/>
    <col min="14591" max="14591" width="33.28515625" style="6" bestFit="1" customWidth="1"/>
    <col min="14592" max="14592" width="6.85546875" style="6" customWidth="1"/>
    <col min="14593" max="14593" width="10.5703125" style="6" bestFit="1" customWidth="1"/>
    <col min="14594" max="14594" width="12.140625" style="6" customWidth="1"/>
    <col min="14595" max="14843" width="9.140625" style="6"/>
    <col min="14844" max="14844" width="7.5703125" style="6" customWidth="1"/>
    <col min="14845" max="14845" width="34.140625" style="6" customWidth="1"/>
    <col min="14846" max="14846" width="30.42578125" style="6" bestFit="1" customWidth="1"/>
    <col min="14847" max="14847" width="33.28515625" style="6" bestFit="1" customWidth="1"/>
    <col min="14848" max="14848" width="6.85546875" style="6" customWidth="1"/>
    <col min="14849" max="14849" width="10.5703125" style="6" bestFit="1" customWidth="1"/>
    <col min="14850" max="14850" width="12.140625" style="6" customWidth="1"/>
    <col min="14851" max="15099" width="9.140625" style="6"/>
    <col min="15100" max="15100" width="7.5703125" style="6" customWidth="1"/>
    <col min="15101" max="15101" width="34.140625" style="6" customWidth="1"/>
    <col min="15102" max="15102" width="30.42578125" style="6" bestFit="1" customWidth="1"/>
    <col min="15103" max="15103" width="33.28515625" style="6" bestFit="1" customWidth="1"/>
    <col min="15104" max="15104" width="6.85546875" style="6" customWidth="1"/>
    <col min="15105" max="15105" width="10.5703125" style="6" bestFit="1" customWidth="1"/>
    <col min="15106" max="15106" width="12.140625" style="6" customWidth="1"/>
    <col min="15107" max="15355" width="9.140625" style="6"/>
    <col min="15356" max="15356" width="7.5703125" style="6" customWidth="1"/>
    <col min="15357" max="15357" width="34.140625" style="6" customWidth="1"/>
    <col min="15358" max="15358" width="30.42578125" style="6" bestFit="1" customWidth="1"/>
    <col min="15359" max="15359" width="33.28515625" style="6" bestFit="1" customWidth="1"/>
    <col min="15360" max="15360" width="6.85546875" style="6" customWidth="1"/>
    <col min="15361" max="15361" width="10.5703125" style="6" bestFit="1" customWidth="1"/>
    <col min="15362" max="15362" width="12.140625" style="6" customWidth="1"/>
    <col min="15363" max="15611" width="9.140625" style="6"/>
    <col min="15612" max="15612" width="7.5703125" style="6" customWidth="1"/>
    <col min="15613" max="15613" width="34.140625" style="6" customWidth="1"/>
    <col min="15614" max="15614" width="30.42578125" style="6" bestFit="1" customWidth="1"/>
    <col min="15615" max="15615" width="33.28515625" style="6" bestFit="1" customWidth="1"/>
    <col min="15616" max="15616" width="6.85546875" style="6" customWidth="1"/>
    <col min="15617" max="15617" width="10.5703125" style="6" bestFit="1" customWidth="1"/>
    <col min="15618" max="15618" width="12.140625" style="6" customWidth="1"/>
    <col min="15619" max="15867" width="9.140625" style="6"/>
    <col min="15868" max="15868" width="7.5703125" style="6" customWidth="1"/>
    <col min="15869" max="15869" width="34.140625" style="6" customWidth="1"/>
    <col min="15870" max="15870" width="30.42578125" style="6" bestFit="1" customWidth="1"/>
    <col min="15871" max="15871" width="33.28515625" style="6" bestFit="1" customWidth="1"/>
    <col min="15872" max="15872" width="6.85546875" style="6" customWidth="1"/>
    <col min="15873" max="15873" width="10.5703125" style="6" bestFit="1" customWidth="1"/>
    <col min="15874" max="15874" width="12.140625" style="6" customWidth="1"/>
    <col min="15875" max="16123" width="9.140625" style="6"/>
    <col min="16124" max="16124" width="7.5703125" style="6" customWidth="1"/>
    <col min="16125" max="16125" width="34.140625" style="6" customWidth="1"/>
    <col min="16126" max="16126" width="30.42578125" style="6" bestFit="1" customWidth="1"/>
    <col min="16127" max="16127" width="33.28515625" style="6" bestFit="1" customWidth="1"/>
    <col min="16128" max="16128" width="6.85546875" style="6" customWidth="1"/>
    <col min="16129" max="16129" width="10.5703125" style="6" bestFit="1" customWidth="1"/>
    <col min="16130" max="16130" width="12.140625" style="6" customWidth="1"/>
    <col min="16131" max="16384" width="9.140625" style="6"/>
  </cols>
  <sheetData>
    <row r="1" spans="1:9" x14ac:dyDescent="0.25">
      <c r="A1" s="5" t="s">
        <v>8</v>
      </c>
    </row>
    <row r="2" spans="1:9" ht="15.75" x14ac:dyDescent="0.25">
      <c r="A2" s="1" t="s">
        <v>43</v>
      </c>
      <c r="B2" s="1"/>
    </row>
    <row r="3" spans="1:9" ht="15.75" x14ac:dyDescent="0.25">
      <c r="A3" s="199" t="s">
        <v>44</v>
      </c>
      <c r="B3" s="199"/>
      <c r="C3" s="199"/>
      <c r="D3" s="199"/>
      <c r="E3" s="199"/>
      <c r="F3" s="199"/>
      <c r="G3" s="199"/>
      <c r="H3" s="199"/>
    </row>
    <row r="4" spans="1:9" ht="15.75" thickBot="1" x14ac:dyDescent="0.3"/>
    <row r="5" spans="1:9" ht="15.75" x14ac:dyDescent="0.25">
      <c r="A5" s="200" t="s">
        <v>9</v>
      </c>
      <c r="B5" s="203" t="s">
        <v>0</v>
      </c>
      <c r="C5" s="2" t="s">
        <v>10</v>
      </c>
      <c r="D5" s="203" t="s">
        <v>11</v>
      </c>
      <c r="E5" s="206" t="s">
        <v>12</v>
      </c>
      <c r="F5" s="209" t="s">
        <v>25</v>
      </c>
      <c r="G5" s="210"/>
      <c r="H5" s="211"/>
      <c r="I5" s="212" t="s">
        <v>47</v>
      </c>
    </row>
    <row r="6" spans="1:9" ht="15.75" x14ac:dyDescent="0.25">
      <c r="A6" s="201"/>
      <c r="B6" s="204"/>
      <c r="C6" s="3" t="s">
        <v>13</v>
      </c>
      <c r="D6" s="204"/>
      <c r="E6" s="207"/>
      <c r="F6" s="53" t="s">
        <v>1</v>
      </c>
      <c r="G6" s="54" t="s">
        <v>2</v>
      </c>
      <c r="H6" s="55" t="s">
        <v>3</v>
      </c>
      <c r="I6" s="213"/>
    </row>
    <row r="7" spans="1:9" ht="16.5" thickBot="1" x14ac:dyDescent="0.3">
      <c r="A7" s="202"/>
      <c r="B7" s="205"/>
      <c r="C7" s="4" t="s">
        <v>14</v>
      </c>
      <c r="D7" s="205"/>
      <c r="E7" s="208"/>
      <c r="F7" s="56" t="s">
        <v>24</v>
      </c>
      <c r="G7" s="57" t="s">
        <v>24</v>
      </c>
      <c r="H7" s="58" t="s">
        <v>24</v>
      </c>
      <c r="I7" s="4" t="s">
        <v>24</v>
      </c>
    </row>
    <row r="8" spans="1:9" ht="16.5" thickBot="1" x14ac:dyDescent="0.3">
      <c r="A8" s="7">
        <v>0</v>
      </c>
      <c r="B8" s="8">
        <v>1</v>
      </c>
      <c r="C8" s="8">
        <v>2</v>
      </c>
      <c r="D8" s="8">
        <v>3</v>
      </c>
      <c r="E8" s="7">
        <v>4</v>
      </c>
      <c r="F8" s="9">
        <v>5</v>
      </c>
      <c r="G8" s="11">
        <v>6</v>
      </c>
      <c r="H8" s="10">
        <v>7</v>
      </c>
      <c r="I8" s="8" t="s">
        <v>46</v>
      </c>
    </row>
    <row r="9" spans="1:9" ht="15.75" x14ac:dyDescent="0.25">
      <c r="A9" s="223">
        <v>1</v>
      </c>
      <c r="B9" s="226" t="s">
        <v>15</v>
      </c>
      <c r="C9" s="220"/>
      <c r="D9" s="12" t="s">
        <v>4</v>
      </c>
      <c r="E9" s="13" t="s">
        <v>5</v>
      </c>
      <c r="F9" s="14"/>
      <c r="G9" s="15"/>
      <c r="H9" s="16"/>
      <c r="I9" s="49"/>
    </row>
    <row r="10" spans="1:9" ht="15.75" x14ac:dyDescent="0.25">
      <c r="A10" s="224"/>
      <c r="B10" s="227"/>
      <c r="C10" s="221"/>
      <c r="D10" s="17" t="s">
        <v>42</v>
      </c>
      <c r="E10" s="18" t="s">
        <v>5</v>
      </c>
      <c r="F10" s="19"/>
      <c r="G10" s="20"/>
      <c r="H10" s="21"/>
      <c r="I10" s="50"/>
    </row>
    <row r="11" spans="1:9" ht="16.5" thickBot="1" x14ac:dyDescent="0.3">
      <c r="A11" s="225"/>
      <c r="B11" s="228"/>
      <c r="C11" s="221"/>
      <c r="D11" s="22" t="s">
        <v>6</v>
      </c>
      <c r="E11" s="23" t="s">
        <v>7</v>
      </c>
      <c r="F11" s="24"/>
      <c r="G11" s="25"/>
      <c r="H11" s="26"/>
      <c r="I11" s="51"/>
    </row>
    <row r="12" spans="1:9" ht="32.25" thickBot="1" x14ac:dyDescent="0.3">
      <c r="A12" s="29">
        <v>2</v>
      </c>
      <c r="B12" s="30" t="s">
        <v>16</v>
      </c>
      <c r="C12" s="221"/>
      <c r="D12" s="12" t="s">
        <v>4</v>
      </c>
      <c r="E12" s="13" t="s">
        <v>5</v>
      </c>
      <c r="F12" s="14"/>
      <c r="G12" s="15"/>
      <c r="H12" s="16"/>
      <c r="I12" s="49"/>
    </row>
    <row r="13" spans="1:9" ht="48" thickBot="1" x14ac:dyDescent="0.3">
      <c r="A13" s="29">
        <v>3</v>
      </c>
      <c r="B13" s="30" t="s">
        <v>17</v>
      </c>
      <c r="C13" s="221"/>
      <c r="D13" s="12" t="s">
        <v>4</v>
      </c>
      <c r="E13" s="13" t="s">
        <v>5</v>
      </c>
      <c r="F13" s="14"/>
      <c r="G13" s="15"/>
      <c r="H13" s="16"/>
      <c r="I13" s="49"/>
    </row>
    <row r="14" spans="1:9" ht="48" thickBot="1" x14ac:dyDescent="0.3">
      <c r="A14" s="29">
        <v>4</v>
      </c>
      <c r="B14" s="30" t="s">
        <v>18</v>
      </c>
      <c r="C14" s="221"/>
      <c r="D14" s="12" t="s">
        <v>4</v>
      </c>
      <c r="E14" s="13" t="s">
        <v>23</v>
      </c>
      <c r="F14" s="14"/>
      <c r="G14" s="15"/>
      <c r="H14" s="16"/>
      <c r="I14" s="49"/>
    </row>
    <row r="15" spans="1:9" ht="48" thickBot="1" x14ac:dyDescent="0.3">
      <c r="A15" s="29">
        <v>5</v>
      </c>
      <c r="B15" s="30" t="s">
        <v>19</v>
      </c>
      <c r="C15" s="221"/>
      <c r="D15" s="12" t="s">
        <v>4</v>
      </c>
      <c r="E15" s="13" t="s">
        <v>23</v>
      </c>
      <c r="F15" s="14"/>
      <c r="G15" s="15"/>
      <c r="H15" s="16"/>
      <c r="I15" s="49"/>
    </row>
    <row r="16" spans="1:9" ht="48" thickBot="1" x14ac:dyDescent="0.3">
      <c r="A16" s="29">
        <v>6</v>
      </c>
      <c r="B16" s="30" t="s">
        <v>20</v>
      </c>
      <c r="C16" s="221"/>
      <c r="D16" s="12" t="s">
        <v>4</v>
      </c>
      <c r="E16" s="13" t="s">
        <v>5</v>
      </c>
      <c r="F16" s="14"/>
      <c r="G16" s="15"/>
      <c r="H16" s="16"/>
      <c r="I16" s="49"/>
    </row>
    <row r="17" spans="1:9" ht="63.75" thickBot="1" x14ac:dyDescent="0.3">
      <c r="A17" s="29">
        <v>7</v>
      </c>
      <c r="B17" s="30" t="s">
        <v>21</v>
      </c>
      <c r="C17" s="222"/>
      <c r="D17" s="12" t="s">
        <v>4</v>
      </c>
      <c r="E17" s="31" t="s">
        <v>5</v>
      </c>
      <c r="F17" s="32"/>
      <c r="G17" s="33"/>
      <c r="H17" s="34"/>
      <c r="I17" s="52"/>
    </row>
    <row r="18" spans="1:9" ht="15.75" customHeight="1" x14ac:dyDescent="0.25">
      <c r="A18" s="214" t="s">
        <v>26</v>
      </c>
      <c r="B18" s="215"/>
      <c r="C18" s="215"/>
      <c r="D18" s="2" t="s">
        <v>33</v>
      </c>
      <c r="E18" s="35" t="s">
        <v>5</v>
      </c>
      <c r="F18" s="39"/>
      <c r="G18" s="39"/>
      <c r="H18" s="39"/>
      <c r="I18" s="39"/>
    </row>
    <row r="19" spans="1:9" ht="15.75" x14ac:dyDescent="0.25">
      <c r="A19" s="216"/>
      <c r="B19" s="217"/>
      <c r="C19" s="217"/>
      <c r="D19" s="3" t="s">
        <v>34</v>
      </c>
      <c r="E19" s="27" t="s">
        <v>5</v>
      </c>
      <c r="F19" s="40"/>
      <c r="G19" s="40"/>
      <c r="H19" s="40"/>
      <c r="I19" s="40"/>
    </row>
    <row r="20" spans="1:9" ht="15.75" x14ac:dyDescent="0.25">
      <c r="A20" s="216"/>
      <c r="B20" s="217"/>
      <c r="C20" s="217"/>
      <c r="D20" s="36" t="s">
        <v>35</v>
      </c>
      <c r="E20" s="3" t="s">
        <v>7</v>
      </c>
      <c r="F20" s="41"/>
      <c r="G20" s="41"/>
      <c r="H20" s="41"/>
      <c r="I20" s="41"/>
    </row>
    <row r="21" spans="1:9" ht="31.5" x14ac:dyDescent="0.25">
      <c r="A21" s="216"/>
      <c r="B21" s="217"/>
      <c r="C21" s="217"/>
      <c r="D21" s="37" t="s">
        <v>27</v>
      </c>
      <c r="E21" s="45" t="s">
        <v>5</v>
      </c>
      <c r="F21" s="42"/>
      <c r="G21" s="42"/>
      <c r="H21" s="42"/>
      <c r="I21" s="42"/>
    </row>
    <row r="22" spans="1:9" ht="31.5" x14ac:dyDescent="0.25">
      <c r="A22" s="216"/>
      <c r="B22" s="217"/>
      <c r="C22" s="217"/>
      <c r="D22" s="37" t="s">
        <v>28</v>
      </c>
      <c r="E22" s="46" t="s">
        <v>5</v>
      </c>
      <c r="F22" s="42"/>
      <c r="G22" s="42"/>
      <c r="H22" s="42"/>
      <c r="I22" s="43"/>
    </row>
    <row r="23" spans="1:9" ht="31.5" x14ac:dyDescent="0.25">
      <c r="A23" s="216"/>
      <c r="B23" s="217"/>
      <c r="C23" s="217"/>
      <c r="D23" s="37" t="s">
        <v>29</v>
      </c>
      <c r="E23" s="46" t="s">
        <v>22</v>
      </c>
      <c r="F23" s="42"/>
      <c r="G23" s="42"/>
      <c r="H23" s="42"/>
      <c r="I23" s="43"/>
    </row>
    <row r="24" spans="1:9" ht="31.5" x14ac:dyDescent="0.25">
      <c r="A24" s="216"/>
      <c r="B24" s="217"/>
      <c r="C24" s="217"/>
      <c r="D24" s="37" t="s">
        <v>30</v>
      </c>
      <c r="E24" s="46" t="s">
        <v>22</v>
      </c>
      <c r="F24" s="42"/>
      <c r="G24" s="42"/>
      <c r="H24" s="42"/>
      <c r="I24" s="42"/>
    </row>
    <row r="25" spans="1:9" ht="31.5" x14ac:dyDescent="0.25">
      <c r="A25" s="216"/>
      <c r="B25" s="217"/>
      <c r="C25" s="217"/>
      <c r="D25" s="37" t="s">
        <v>31</v>
      </c>
      <c r="E25" s="46" t="s">
        <v>5</v>
      </c>
      <c r="F25" s="42"/>
      <c r="G25" s="42"/>
      <c r="H25" s="42"/>
      <c r="I25" s="42"/>
    </row>
    <row r="26" spans="1:9" ht="32.25" thickBot="1" x14ac:dyDescent="0.3">
      <c r="A26" s="218"/>
      <c r="B26" s="219"/>
      <c r="C26" s="219"/>
      <c r="D26" s="38" t="s">
        <v>32</v>
      </c>
      <c r="E26" s="47" t="s">
        <v>5</v>
      </c>
      <c r="F26" s="44"/>
      <c r="G26" s="44"/>
      <c r="H26" s="44"/>
      <c r="I26" s="44"/>
    </row>
    <row r="27" spans="1:9" x14ac:dyDescent="0.25">
      <c r="B27" s="59" t="s">
        <v>45</v>
      </c>
      <c r="C27" s="48"/>
      <c r="D27" s="48"/>
      <c r="E27" s="48"/>
      <c r="I27" s="28"/>
    </row>
    <row r="29" spans="1:9" x14ac:dyDescent="0.25">
      <c r="B29" s="48" t="s">
        <v>36</v>
      </c>
      <c r="C29" s="48"/>
      <c r="D29" s="48" t="s">
        <v>37</v>
      </c>
      <c r="E29" s="48"/>
      <c r="F29" s="48" t="s">
        <v>40</v>
      </c>
      <c r="G29" s="48"/>
      <c r="H29" s="48"/>
      <c r="I29" s="48"/>
    </row>
    <row r="30" spans="1:9" x14ac:dyDescent="0.25">
      <c r="B30" s="48" t="s">
        <v>38</v>
      </c>
      <c r="C30" s="48"/>
      <c r="D30" s="48" t="s">
        <v>39</v>
      </c>
      <c r="E30" s="48"/>
      <c r="F30" s="48" t="s">
        <v>41</v>
      </c>
      <c r="G30" s="48"/>
      <c r="H30" s="48"/>
      <c r="I30" s="48"/>
    </row>
    <row r="31" spans="1:9" x14ac:dyDescent="0.25">
      <c r="B31" s="48"/>
      <c r="C31" s="48"/>
      <c r="D31" s="48"/>
      <c r="E31" s="48"/>
      <c r="F31" s="48"/>
      <c r="G31" s="48"/>
      <c r="H31" s="48"/>
      <c r="I31" s="48"/>
    </row>
    <row r="32" spans="1:9" x14ac:dyDescent="0.25">
      <c r="B32" s="48"/>
      <c r="C32" s="48"/>
      <c r="D32" s="48"/>
      <c r="E32" s="48"/>
      <c r="F32" s="48"/>
      <c r="G32" s="48"/>
      <c r="H32" s="48"/>
      <c r="I32" s="48"/>
    </row>
    <row r="33" spans="2:9" x14ac:dyDescent="0.25">
      <c r="B33" s="48"/>
      <c r="C33" s="48"/>
      <c r="D33" s="48"/>
      <c r="E33" s="48"/>
      <c r="F33" s="48"/>
      <c r="G33" s="48"/>
      <c r="H33" s="48"/>
      <c r="I33" s="48"/>
    </row>
    <row r="34" spans="2:9" x14ac:dyDescent="0.25">
      <c r="B34" s="48"/>
      <c r="C34" s="48"/>
      <c r="D34" s="48"/>
      <c r="E34" s="48"/>
      <c r="F34" s="48"/>
      <c r="G34" s="48"/>
      <c r="H34" s="48"/>
      <c r="I34" s="48"/>
    </row>
    <row r="35" spans="2:9" x14ac:dyDescent="0.25">
      <c r="B35" s="48"/>
      <c r="C35" s="48"/>
      <c r="D35" s="48"/>
      <c r="E35" s="48"/>
      <c r="F35" s="48"/>
      <c r="G35" s="48"/>
      <c r="H35" s="48"/>
      <c r="I35" s="48"/>
    </row>
    <row r="36" spans="2:9" x14ac:dyDescent="0.25">
      <c r="B36" s="48"/>
      <c r="C36" s="48"/>
      <c r="D36" s="48"/>
      <c r="E36" s="48"/>
      <c r="F36" s="48"/>
      <c r="G36" s="48"/>
      <c r="H36" s="48"/>
      <c r="I36" s="48"/>
    </row>
    <row r="37" spans="2:9" x14ac:dyDescent="0.25">
      <c r="B37" s="48"/>
      <c r="C37" s="48"/>
      <c r="D37" s="48"/>
      <c r="E37" s="48"/>
      <c r="F37" s="48"/>
      <c r="G37" s="48"/>
      <c r="H37" s="48"/>
      <c r="I37" s="48"/>
    </row>
  </sheetData>
  <mergeCells count="11">
    <mergeCell ref="I5:I6"/>
    <mergeCell ref="A18:C26"/>
    <mergeCell ref="C9:C17"/>
    <mergeCell ref="A9:A11"/>
    <mergeCell ref="B9:B11"/>
    <mergeCell ref="A3:H3"/>
    <mergeCell ref="A5:A7"/>
    <mergeCell ref="B5:B7"/>
    <mergeCell ref="D5:D7"/>
    <mergeCell ref="E5:E7"/>
    <mergeCell ref="F5:H5"/>
  </mergeCells>
  <printOptions horizontalCentered="1"/>
  <pageMargins left="0.11811023622047245" right="0.19685039370078741" top="0.19685039370078741" bottom="0.19685039370078741" header="0.31496062992125984" footer="0.31496062992125984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F1D7F-29B5-4C32-B8EC-57BDEABEB0CF}">
  <dimension ref="A1:H31"/>
  <sheetViews>
    <sheetView workbookViewId="0">
      <selection activeCell="L13" sqref="L13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7" width="8.425781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108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64</v>
      </c>
      <c r="C10" s="71" t="s">
        <v>4</v>
      </c>
      <c r="D10" s="76" t="s">
        <v>5</v>
      </c>
      <c r="E10" s="85">
        <v>50050</v>
      </c>
      <c r="F10" s="86"/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>
        <v>300</v>
      </c>
      <c r="F11" s="86"/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>
        <v>2600</v>
      </c>
      <c r="F12" s="89"/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>
        <v>870</v>
      </c>
      <c r="F13" s="89"/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>
        <v>1574</v>
      </c>
      <c r="F14" s="89"/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2000</v>
      </c>
      <c r="F15" s="89"/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500</v>
      </c>
      <c r="F16" s="89"/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15000</v>
      </c>
      <c r="F17" s="89"/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>
        <v>0</v>
      </c>
      <c r="F18" s="89"/>
      <c r="G18" s="90"/>
      <c r="H18" s="81"/>
    </row>
    <row r="19" spans="1:8" ht="31.5" x14ac:dyDescent="0.25">
      <c r="A19" s="65">
        <v>6</v>
      </c>
      <c r="B19" s="68" t="s">
        <v>74</v>
      </c>
      <c r="C19" s="72" t="s">
        <v>4</v>
      </c>
      <c r="D19" s="77" t="s">
        <v>5</v>
      </c>
      <c r="E19" s="88">
        <v>3000</v>
      </c>
      <c r="F19" s="89"/>
      <c r="G19" s="90"/>
      <c r="H19" s="81"/>
    </row>
    <row r="20" spans="1:8" ht="32.25" thickBot="1" x14ac:dyDescent="0.3">
      <c r="A20" s="66">
        <v>7</v>
      </c>
      <c r="B20" s="69" t="s">
        <v>75</v>
      </c>
      <c r="C20" s="75" t="s">
        <v>4</v>
      </c>
      <c r="D20" s="78" t="s">
        <v>5</v>
      </c>
      <c r="E20" s="91">
        <v>2000</v>
      </c>
      <c r="F20" s="92"/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80582-173B-4D3F-901F-197179EDB3F3}">
  <dimension ref="A1:H31"/>
  <sheetViews>
    <sheetView workbookViewId="0">
      <selection activeCell="M18" sqref="M18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5" width="8.42578125" style="6" bestFit="1" customWidth="1"/>
    <col min="6" max="7" width="7.140625" style="6" bestFit="1" customWidth="1"/>
    <col min="8" max="8" width="13.14062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70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64</v>
      </c>
      <c r="C10" s="71" t="s">
        <v>4</v>
      </c>
      <c r="D10" s="76" t="s">
        <v>5</v>
      </c>
      <c r="E10" s="85">
        <v>30900</v>
      </c>
      <c r="F10" s="86"/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>
        <v>605</v>
      </c>
      <c r="F11" s="86"/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>
        <v>2120</v>
      </c>
      <c r="F12" s="89"/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>
        <v>660</v>
      </c>
      <c r="F13" s="89"/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>
        <v>1551</v>
      </c>
      <c r="F14" s="89"/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400</v>
      </c>
      <c r="F15" s="89"/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0</v>
      </c>
      <c r="F16" s="89"/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4000</v>
      </c>
      <c r="F17" s="89"/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>
        <v>0</v>
      </c>
      <c r="F18" s="89"/>
      <c r="G18" s="90"/>
      <c r="H18" s="81"/>
    </row>
    <row r="19" spans="1:8" ht="31.5" x14ac:dyDescent="0.25">
      <c r="A19" s="65">
        <v>6</v>
      </c>
      <c r="B19" s="68" t="s">
        <v>65</v>
      </c>
      <c r="C19" s="72" t="s">
        <v>4</v>
      </c>
      <c r="D19" s="77" t="s">
        <v>5</v>
      </c>
      <c r="E19" s="88">
        <v>0</v>
      </c>
      <c r="F19" s="89"/>
      <c r="G19" s="90"/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>
        <v>300</v>
      </c>
      <c r="F20" s="92"/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5099E-56D4-45E2-854C-3958841E7AF0}">
  <dimension ref="A1:H31"/>
  <sheetViews>
    <sheetView workbookViewId="0">
      <selection activeCell="A4" sqref="A4:H4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5" width="7.140625" style="6" bestFit="1" customWidth="1"/>
    <col min="6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71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64</v>
      </c>
      <c r="C10" s="71" t="s">
        <v>4</v>
      </c>
      <c r="D10" s="76" t="s">
        <v>5</v>
      </c>
      <c r="E10" s="85">
        <v>12828</v>
      </c>
      <c r="F10" s="86"/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>
        <v>0</v>
      </c>
      <c r="F11" s="86"/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>
        <v>1000</v>
      </c>
      <c r="F12" s="89"/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>
        <v>345</v>
      </c>
      <c r="F13" s="89"/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>
        <v>645</v>
      </c>
      <c r="F14" s="89"/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50</v>
      </c>
      <c r="F15" s="89"/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0</v>
      </c>
      <c r="F16" s="89"/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1000</v>
      </c>
      <c r="F17" s="89"/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>
        <v>0</v>
      </c>
      <c r="F18" s="89"/>
      <c r="G18" s="90"/>
      <c r="H18" s="81"/>
    </row>
    <row r="19" spans="1:8" ht="31.5" x14ac:dyDescent="0.25">
      <c r="A19" s="65">
        <v>6</v>
      </c>
      <c r="B19" s="68" t="s">
        <v>73</v>
      </c>
      <c r="C19" s="72" t="s">
        <v>4</v>
      </c>
      <c r="D19" s="77" t="s">
        <v>5</v>
      </c>
      <c r="E19" s="88">
        <v>0</v>
      </c>
      <c r="F19" s="89"/>
      <c r="G19" s="90"/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>
        <v>150</v>
      </c>
      <c r="F20" s="92"/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CF042-A881-4D3B-BF55-585053D48035}">
  <dimension ref="A1:H31"/>
  <sheetViews>
    <sheetView workbookViewId="0">
      <selection activeCell="A4" sqref="A4:H4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72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64</v>
      </c>
      <c r="C10" s="71" t="s">
        <v>4</v>
      </c>
      <c r="D10" s="76" t="s">
        <v>5</v>
      </c>
      <c r="E10" s="85">
        <v>17688</v>
      </c>
      <c r="F10" s="86"/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>
        <v>0</v>
      </c>
      <c r="F11" s="86"/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>
        <v>1095</v>
      </c>
      <c r="F12" s="89"/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>
        <v>240</v>
      </c>
      <c r="F13" s="89"/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>
        <v>892</v>
      </c>
      <c r="F14" s="89"/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200</v>
      </c>
      <c r="F15" s="89"/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0</v>
      </c>
      <c r="F16" s="89"/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2000</v>
      </c>
      <c r="F17" s="89"/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>
        <v>0</v>
      </c>
      <c r="F18" s="89"/>
      <c r="G18" s="90"/>
      <c r="H18" s="81"/>
    </row>
    <row r="19" spans="1:8" ht="31.5" x14ac:dyDescent="0.25">
      <c r="A19" s="65">
        <v>6</v>
      </c>
      <c r="B19" s="68" t="s">
        <v>74</v>
      </c>
      <c r="C19" s="72" t="s">
        <v>4</v>
      </c>
      <c r="D19" s="77" t="s">
        <v>5</v>
      </c>
      <c r="E19" s="88">
        <v>0</v>
      </c>
      <c r="F19" s="89"/>
      <c r="G19" s="90"/>
      <c r="H19" s="81"/>
    </row>
    <row r="20" spans="1:8" ht="32.25" thickBot="1" x14ac:dyDescent="0.3">
      <c r="A20" s="66">
        <v>7</v>
      </c>
      <c r="B20" s="69" t="s">
        <v>75</v>
      </c>
      <c r="C20" s="75" t="s">
        <v>4</v>
      </c>
      <c r="D20" s="78" t="s">
        <v>5</v>
      </c>
      <c r="E20" s="91">
        <v>200</v>
      </c>
      <c r="F20" s="92"/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33F0-E7A7-49F8-9179-6BF5B21FD4D6}">
  <dimension ref="A1:H31"/>
  <sheetViews>
    <sheetView zoomScaleNormal="100" workbookViewId="0">
      <selection activeCell="H25" sqref="H25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76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77</v>
      </c>
      <c r="C10" s="71" t="s">
        <v>4</v>
      </c>
      <c r="D10" s="76" t="s">
        <v>5</v>
      </c>
      <c r="E10" s="85">
        <v>6000</v>
      </c>
      <c r="F10" s="86"/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>
        <v>0</v>
      </c>
      <c r="F11" s="86"/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>
        <v>437</v>
      </c>
      <c r="F12" s="89"/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>
        <v>121</v>
      </c>
      <c r="F13" s="89"/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>
        <v>314</v>
      </c>
      <c r="F14" s="89"/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100</v>
      </c>
      <c r="F15" s="89"/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0</v>
      </c>
      <c r="F16" s="89"/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1000</v>
      </c>
      <c r="F17" s="89"/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>
        <v>0</v>
      </c>
      <c r="F18" s="89"/>
      <c r="G18" s="90"/>
      <c r="H18" s="81"/>
    </row>
    <row r="19" spans="1:8" ht="31.5" x14ac:dyDescent="0.25">
      <c r="A19" s="65">
        <v>6</v>
      </c>
      <c r="B19" s="68" t="s">
        <v>73</v>
      </c>
      <c r="C19" s="72" t="s">
        <v>4</v>
      </c>
      <c r="D19" s="77" t="s">
        <v>5</v>
      </c>
      <c r="E19" s="88">
        <v>0</v>
      </c>
      <c r="F19" s="89"/>
      <c r="G19" s="90"/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>
        <v>100</v>
      </c>
      <c r="F20" s="92"/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91053-DC4B-4600-BD27-F591F38F7924}">
  <dimension ref="A1:H31"/>
  <sheetViews>
    <sheetView workbookViewId="0">
      <selection activeCell="F20" sqref="F20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109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77</v>
      </c>
      <c r="C10" s="71" t="s">
        <v>4</v>
      </c>
      <c r="D10" s="76" t="s">
        <v>5</v>
      </c>
      <c r="E10" s="85">
        <v>27524</v>
      </c>
      <c r="F10" s="86"/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>
        <v>280</v>
      </c>
      <c r="F11" s="86"/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>
        <v>1680</v>
      </c>
      <c r="F12" s="89"/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>
        <v>522</v>
      </c>
      <c r="F13" s="89"/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>
        <v>911</v>
      </c>
      <c r="F14" s="89"/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3500</v>
      </c>
      <c r="F15" s="89"/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500</v>
      </c>
      <c r="F16" s="89"/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4000</v>
      </c>
      <c r="F17" s="89"/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>
        <v>0</v>
      </c>
      <c r="F18" s="89"/>
      <c r="G18" s="90"/>
      <c r="H18" s="81"/>
    </row>
    <row r="19" spans="1:8" ht="31.5" x14ac:dyDescent="0.25">
      <c r="A19" s="65">
        <v>6</v>
      </c>
      <c r="B19" s="68" t="s">
        <v>73</v>
      </c>
      <c r="C19" s="72" t="s">
        <v>4</v>
      </c>
      <c r="D19" s="77" t="s">
        <v>5</v>
      </c>
      <c r="E19" s="88">
        <v>3000</v>
      </c>
      <c r="F19" s="89"/>
      <c r="G19" s="90"/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>
        <v>2000</v>
      </c>
      <c r="F20" s="92"/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648C8-36C9-478E-BDDE-1591D8F64BE2}">
  <dimension ref="A2:X37"/>
  <sheetViews>
    <sheetView tabSelected="1" zoomScaleNormal="100" workbookViewId="0">
      <selection activeCell="Q3" sqref="Q3"/>
    </sheetView>
  </sheetViews>
  <sheetFormatPr defaultRowHeight="15" x14ac:dyDescent="0.25"/>
  <cols>
    <col min="1" max="1" width="7.5703125" style="6" customWidth="1"/>
    <col min="2" max="2" width="47.42578125" style="6" customWidth="1"/>
    <col min="3" max="3" width="26.28515625" style="6" customWidth="1"/>
    <col min="4" max="4" width="6.85546875" style="6" customWidth="1"/>
    <col min="5" max="6" width="7.28515625" style="6" bestFit="1" customWidth="1"/>
    <col min="7" max="7" width="8.42578125" style="6" bestFit="1" customWidth="1"/>
    <col min="8" max="8" width="16.7109375" style="6" customWidth="1"/>
    <col min="9" max="9" width="16" style="6" bestFit="1" customWidth="1"/>
    <col min="10" max="10" width="7.28515625" style="6" bestFit="1" customWidth="1"/>
    <col min="11" max="11" width="8.42578125" style="6" bestFit="1" customWidth="1"/>
    <col min="12" max="12" width="16.7109375" style="6" customWidth="1"/>
    <col min="13" max="13" width="16" style="6" bestFit="1" customWidth="1"/>
    <col min="14" max="14" width="7.28515625" style="6" bestFit="1" customWidth="1"/>
    <col min="15" max="15" width="8.42578125" style="6" bestFit="1" customWidth="1"/>
    <col min="16" max="17" width="16" style="6" bestFit="1" customWidth="1"/>
    <col min="18" max="18" width="11.7109375" style="6" bestFit="1" customWidth="1"/>
    <col min="19" max="19" width="12.85546875" style="6" bestFit="1" customWidth="1"/>
    <col min="20" max="20" width="16" style="6" bestFit="1" customWidth="1"/>
    <col min="21" max="21" width="17.28515625" style="6" bestFit="1" customWidth="1"/>
    <col min="22" max="258" width="9.140625" style="6"/>
    <col min="259" max="259" width="7.5703125" style="6" customWidth="1"/>
    <col min="260" max="260" width="34.140625" style="6" customWidth="1"/>
    <col min="261" max="261" width="30.42578125" style="6" bestFit="1" customWidth="1"/>
    <col min="262" max="262" width="33.28515625" style="6" bestFit="1" customWidth="1"/>
    <col min="263" max="263" width="6.85546875" style="6" customWidth="1"/>
    <col min="264" max="264" width="10.5703125" style="6" bestFit="1" customWidth="1"/>
    <col min="265" max="265" width="12.140625" style="6" customWidth="1"/>
    <col min="266" max="514" width="9.140625" style="6"/>
    <col min="515" max="515" width="7.5703125" style="6" customWidth="1"/>
    <col min="516" max="516" width="34.140625" style="6" customWidth="1"/>
    <col min="517" max="517" width="30.42578125" style="6" bestFit="1" customWidth="1"/>
    <col min="518" max="518" width="33.28515625" style="6" bestFit="1" customWidth="1"/>
    <col min="519" max="519" width="6.85546875" style="6" customWidth="1"/>
    <col min="520" max="520" width="10.5703125" style="6" bestFit="1" customWidth="1"/>
    <col min="521" max="521" width="12.140625" style="6" customWidth="1"/>
    <col min="522" max="770" width="9.140625" style="6"/>
    <col min="771" max="771" width="7.5703125" style="6" customWidth="1"/>
    <col min="772" max="772" width="34.140625" style="6" customWidth="1"/>
    <col min="773" max="773" width="30.42578125" style="6" bestFit="1" customWidth="1"/>
    <col min="774" max="774" width="33.28515625" style="6" bestFit="1" customWidth="1"/>
    <col min="775" max="775" width="6.85546875" style="6" customWidth="1"/>
    <col min="776" max="776" width="10.5703125" style="6" bestFit="1" customWidth="1"/>
    <col min="777" max="777" width="12.140625" style="6" customWidth="1"/>
    <col min="778" max="1026" width="9.140625" style="6"/>
    <col min="1027" max="1027" width="7.5703125" style="6" customWidth="1"/>
    <col min="1028" max="1028" width="34.140625" style="6" customWidth="1"/>
    <col min="1029" max="1029" width="30.42578125" style="6" bestFit="1" customWidth="1"/>
    <col min="1030" max="1030" width="33.28515625" style="6" bestFit="1" customWidth="1"/>
    <col min="1031" max="1031" width="6.85546875" style="6" customWidth="1"/>
    <col min="1032" max="1032" width="10.5703125" style="6" bestFit="1" customWidth="1"/>
    <col min="1033" max="1033" width="12.140625" style="6" customWidth="1"/>
    <col min="1034" max="1282" width="9.140625" style="6"/>
    <col min="1283" max="1283" width="7.5703125" style="6" customWidth="1"/>
    <col min="1284" max="1284" width="34.140625" style="6" customWidth="1"/>
    <col min="1285" max="1285" width="30.42578125" style="6" bestFit="1" customWidth="1"/>
    <col min="1286" max="1286" width="33.28515625" style="6" bestFit="1" customWidth="1"/>
    <col min="1287" max="1287" width="6.85546875" style="6" customWidth="1"/>
    <col min="1288" max="1288" width="10.5703125" style="6" bestFit="1" customWidth="1"/>
    <col min="1289" max="1289" width="12.140625" style="6" customWidth="1"/>
    <col min="1290" max="1538" width="9.140625" style="6"/>
    <col min="1539" max="1539" width="7.5703125" style="6" customWidth="1"/>
    <col min="1540" max="1540" width="34.140625" style="6" customWidth="1"/>
    <col min="1541" max="1541" width="30.42578125" style="6" bestFit="1" customWidth="1"/>
    <col min="1542" max="1542" width="33.28515625" style="6" bestFit="1" customWidth="1"/>
    <col min="1543" max="1543" width="6.85546875" style="6" customWidth="1"/>
    <col min="1544" max="1544" width="10.5703125" style="6" bestFit="1" customWidth="1"/>
    <col min="1545" max="1545" width="12.140625" style="6" customWidth="1"/>
    <col min="1546" max="1794" width="9.140625" style="6"/>
    <col min="1795" max="1795" width="7.5703125" style="6" customWidth="1"/>
    <col min="1796" max="1796" width="34.140625" style="6" customWidth="1"/>
    <col min="1797" max="1797" width="30.42578125" style="6" bestFit="1" customWidth="1"/>
    <col min="1798" max="1798" width="33.28515625" style="6" bestFit="1" customWidth="1"/>
    <col min="1799" max="1799" width="6.85546875" style="6" customWidth="1"/>
    <col min="1800" max="1800" width="10.5703125" style="6" bestFit="1" customWidth="1"/>
    <col min="1801" max="1801" width="12.140625" style="6" customWidth="1"/>
    <col min="1802" max="2050" width="9.140625" style="6"/>
    <col min="2051" max="2051" width="7.5703125" style="6" customWidth="1"/>
    <col min="2052" max="2052" width="34.140625" style="6" customWidth="1"/>
    <col min="2053" max="2053" width="30.42578125" style="6" bestFit="1" customWidth="1"/>
    <col min="2054" max="2054" width="33.28515625" style="6" bestFit="1" customWidth="1"/>
    <col min="2055" max="2055" width="6.85546875" style="6" customWidth="1"/>
    <col min="2056" max="2056" width="10.5703125" style="6" bestFit="1" customWidth="1"/>
    <col min="2057" max="2057" width="12.140625" style="6" customWidth="1"/>
    <col min="2058" max="2306" width="9.140625" style="6"/>
    <col min="2307" max="2307" width="7.5703125" style="6" customWidth="1"/>
    <col min="2308" max="2308" width="34.140625" style="6" customWidth="1"/>
    <col min="2309" max="2309" width="30.42578125" style="6" bestFit="1" customWidth="1"/>
    <col min="2310" max="2310" width="33.28515625" style="6" bestFit="1" customWidth="1"/>
    <col min="2311" max="2311" width="6.85546875" style="6" customWidth="1"/>
    <col min="2312" max="2312" width="10.5703125" style="6" bestFit="1" customWidth="1"/>
    <col min="2313" max="2313" width="12.140625" style="6" customWidth="1"/>
    <col min="2314" max="2562" width="9.140625" style="6"/>
    <col min="2563" max="2563" width="7.5703125" style="6" customWidth="1"/>
    <col min="2564" max="2564" width="34.140625" style="6" customWidth="1"/>
    <col min="2565" max="2565" width="30.42578125" style="6" bestFit="1" customWidth="1"/>
    <col min="2566" max="2566" width="33.28515625" style="6" bestFit="1" customWidth="1"/>
    <col min="2567" max="2567" width="6.85546875" style="6" customWidth="1"/>
    <col min="2568" max="2568" width="10.5703125" style="6" bestFit="1" customWidth="1"/>
    <col min="2569" max="2569" width="12.140625" style="6" customWidth="1"/>
    <col min="2570" max="2818" width="9.140625" style="6"/>
    <col min="2819" max="2819" width="7.5703125" style="6" customWidth="1"/>
    <col min="2820" max="2820" width="34.140625" style="6" customWidth="1"/>
    <col min="2821" max="2821" width="30.42578125" style="6" bestFit="1" customWidth="1"/>
    <col min="2822" max="2822" width="33.28515625" style="6" bestFit="1" customWidth="1"/>
    <col min="2823" max="2823" width="6.85546875" style="6" customWidth="1"/>
    <col min="2824" max="2824" width="10.5703125" style="6" bestFit="1" customWidth="1"/>
    <col min="2825" max="2825" width="12.140625" style="6" customWidth="1"/>
    <col min="2826" max="3074" width="9.140625" style="6"/>
    <col min="3075" max="3075" width="7.5703125" style="6" customWidth="1"/>
    <col min="3076" max="3076" width="34.140625" style="6" customWidth="1"/>
    <col min="3077" max="3077" width="30.42578125" style="6" bestFit="1" customWidth="1"/>
    <col min="3078" max="3078" width="33.28515625" style="6" bestFit="1" customWidth="1"/>
    <col min="3079" max="3079" width="6.85546875" style="6" customWidth="1"/>
    <col min="3080" max="3080" width="10.5703125" style="6" bestFit="1" customWidth="1"/>
    <col min="3081" max="3081" width="12.140625" style="6" customWidth="1"/>
    <col min="3082" max="3330" width="9.140625" style="6"/>
    <col min="3331" max="3331" width="7.5703125" style="6" customWidth="1"/>
    <col min="3332" max="3332" width="34.140625" style="6" customWidth="1"/>
    <col min="3333" max="3333" width="30.42578125" style="6" bestFit="1" customWidth="1"/>
    <col min="3334" max="3334" width="33.28515625" style="6" bestFit="1" customWidth="1"/>
    <col min="3335" max="3335" width="6.85546875" style="6" customWidth="1"/>
    <col min="3336" max="3336" width="10.5703125" style="6" bestFit="1" customWidth="1"/>
    <col min="3337" max="3337" width="12.140625" style="6" customWidth="1"/>
    <col min="3338" max="3586" width="9.140625" style="6"/>
    <col min="3587" max="3587" width="7.5703125" style="6" customWidth="1"/>
    <col min="3588" max="3588" width="34.140625" style="6" customWidth="1"/>
    <col min="3589" max="3589" width="30.42578125" style="6" bestFit="1" customWidth="1"/>
    <col min="3590" max="3590" width="33.28515625" style="6" bestFit="1" customWidth="1"/>
    <col min="3591" max="3591" width="6.85546875" style="6" customWidth="1"/>
    <col min="3592" max="3592" width="10.5703125" style="6" bestFit="1" customWidth="1"/>
    <col min="3593" max="3593" width="12.140625" style="6" customWidth="1"/>
    <col min="3594" max="3842" width="9.140625" style="6"/>
    <col min="3843" max="3843" width="7.5703125" style="6" customWidth="1"/>
    <col min="3844" max="3844" width="34.140625" style="6" customWidth="1"/>
    <col min="3845" max="3845" width="30.42578125" style="6" bestFit="1" customWidth="1"/>
    <col min="3846" max="3846" width="33.28515625" style="6" bestFit="1" customWidth="1"/>
    <col min="3847" max="3847" width="6.85546875" style="6" customWidth="1"/>
    <col min="3848" max="3848" width="10.5703125" style="6" bestFit="1" customWidth="1"/>
    <col min="3849" max="3849" width="12.140625" style="6" customWidth="1"/>
    <col min="3850" max="4098" width="9.140625" style="6"/>
    <col min="4099" max="4099" width="7.5703125" style="6" customWidth="1"/>
    <col min="4100" max="4100" width="34.140625" style="6" customWidth="1"/>
    <col min="4101" max="4101" width="30.42578125" style="6" bestFit="1" customWidth="1"/>
    <col min="4102" max="4102" width="33.28515625" style="6" bestFit="1" customWidth="1"/>
    <col min="4103" max="4103" width="6.85546875" style="6" customWidth="1"/>
    <col min="4104" max="4104" width="10.5703125" style="6" bestFit="1" customWidth="1"/>
    <col min="4105" max="4105" width="12.140625" style="6" customWidth="1"/>
    <col min="4106" max="4354" width="9.140625" style="6"/>
    <col min="4355" max="4355" width="7.5703125" style="6" customWidth="1"/>
    <col min="4356" max="4356" width="34.140625" style="6" customWidth="1"/>
    <col min="4357" max="4357" width="30.42578125" style="6" bestFit="1" customWidth="1"/>
    <col min="4358" max="4358" width="33.28515625" style="6" bestFit="1" customWidth="1"/>
    <col min="4359" max="4359" width="6.85546875" style="6" customWidth="1"/>
    <col min="4360" max="4360" width="10.5703125" style="6" bestFit="1" customWidth="1"/>
    <col min="4361" max="4361" width="12.140625" style="6" customWidth="1"/>
    <col min="4362" max="4610" width="9.140625" style="6"/>
    <col min="4611" max="4611" width="7.5703125" style="6" customWidth="1"/>
    <col min="4612" max="4612" width="34.140625" style="6" customWidth="1"/>
    <col min="4613" max="4613" width="30.42578125" style="6" bestFit="1" customWidth="1"/>
    <col min="4614" max="4614" width="33.28515625" style="6" bestFit="1" customWidth="1"/>
    <col min="4615" max="4615" width="6.85546875" style="6" customWidth="1"/>
    <col min="4616" max="4616" width="10.5703125" style="6" bestFit="1" customWidth="1"/>
    <col min="4617" max="4617" width="12.140625" style="6" customWidth="1"/>
    <col min="4618" max="4866" width="9.140625" style="6"/>
    <col min="4867" max="4867" width="7.5703125" style="6" customWidth="1"/>
    <col min="4868" max="4868" width="34.140625" style="6" customWidth="1"/>
    <col min="4869" max="4869" width="30.42578125" style="6" bestFit="1" customWidth="1"/>
    <col min="4870" max="4870" width="33.28515625" style="6" bestFit="1" customWidth="1"/>
    <col min="4871" max="4871" width="6.85546875" style="6" customWidth="1"/>
    <col min="4872" max="4872" width="10.5703125" style="6" bestFit="1" customWidth="1"/>
    <col min="4873" max="4873" width="12.140625" style="6" customWidth="1"/>
    <col min="4874" max="5122" width="9.140625" style="6"/>
    <col min="5123" max="5123" width="7.5703125" style="6" customWidth="1"/>
    <col min="5124" max="5124" width="34.140625" style="6" customWidth="1"/>
    <col min="5125" max="5125" width="30.42578125" style="6" bestFit="1" customWidth="1"/>
    <col min="5126" max="5126" width="33.28515625" style="6" bestFit="1" customWidth="1"/>
    <col min="5127" max="5127" width="6.85546875" style="6" customWidth="1"/>
    <col min="5128" max="5128" width="10.5703125" style="6" bestFit="1" customWidth="1"/>
    <col min="5129" max="5129" width="12.140625" style="6" customWidth="1"/>
    <col min="5130" max="5378" width="9.140625" style="6"/>
    <col min="5379" max="5379" width="7.5703125" style="6" customWidth="1"/>
    <col min="5380" max="5380" width="34.140625" style="6" customWidth="1"/>
    <col min="5381" max="5381" width="30.42578125" style="6" bestFit="1" customWidth="1"/>
    <col min="5382" max="5382" width="33.28515625" style="6" bestFit="1" customWidth="1"/>
    <col min="5383" max="5383" width="6.85546875" style="6" customWidth="1"/>
    <col min="5384" max="5384" width="10.5703125" style="6" bestFit="1" customWidth="1"/>
    <col min="5385" max="5385" width="12.140625" style="6" customWidth="1"/>
    <col min="5386" max="5634" width="9.140625" style="6"/>
    <col min="5635" max="5635" width="7.5703125" style="6" customWidth="1"/>
    <col min="5636" max="5636" width="34.140625" style="6" customWidth="1"/>
    <col min="5637" max="5637" width="30.42578125" style="6" bestFit="1" customWidth="1"/>
    <col min="5638" max="5638" width="33.28515625" style="6" bestFit="1" customWidth="1"/>
    <col min="5639" max="5639" width="6.85546875" style="6" customWidth="1"/>
    <col min="5640" max="5640" width="10.5703125" style="6" bestFit="1" customWidth="1"/>
    <col min="5641" max="5641" width="12.140625" style="6" customWidth="1"/>
    <col min="5642" max="5890" width="9.140625" style="6"/>
    <col min="5891" max="5891" width="7.5703125" style="6" customWidth="1"/>
    <col min="5892" max="5892" width="34.140625" style="6" customWidth="1"/>
    <col min="5893" max="5893" width="30.42578125" style="6" bestFit="1" customWidth="1"/>
    <col min="5894" max="5894" width="33.28515625" style="6" bestFit="1" customWidth="1"/>
    <col min="5895" max="5895" width="6.85546875" style="6" customWidth="1"/>
    <col min="5896" max="5896" width="10.5703125" style="6" bestFit="1" customWidth="1"/>
    <col min="5897" max="5897" width="12.140625" style="6" customWidth="1"/>
    <col min="5898" max="6146" width="9.140625" style="6"/>
    <col min="6147" max="6147" width="7.5703125" style="6" customWidth="1"/>
    <col min="6148" max="6148" width="34.140625" style="6" customWidth="1"/>
    <col min="6149" max="6149" width="30.42578125" style="6" bestFit="1" customWidth="1"/>
    <col min="6150" max="6150" width="33.28515625" style="6" bestFit="1" customWidth="1"/>
    <col min="6151" max="6151" width="6.85546875" style="6" customWidth="1"/>
    <col min="6152" max="6152" width="10.5703125" style="6" bestFit="1" customWidth="1"/>
    <col min="6153" max="6153" width="12.140625" style="6" customWidth="1"/>
    <col min="6154" max="6402" width="9.140625" style="6"/>
    <col min="6403" max="6403" width="7.5703125" style="6" customWidth="1"/>
    <col min="6404" max="6404" width="34.140625" style="6" customWidth="1"/>
    <col min="6405" max="6405" width="30.42578125" style="6" bestFit="1" customWidth="1"/>
    <col min="6406" max="6406" width="33.28515625" style="6" bestFit="1" customWidth="1"/>
    <col min="6407" max="6407" width="6.85546875" style="6" customWidth="1"/>
    <col min="6408" max="6408" width="10.5703125" style="6" bestFit="1" customWidth="1"/>
    <col min="6409" max="6409" width="12.140625" style="6" customWidth="1"/>
    <col min="6410" max="6658" width="9.140625" style="6"/>
    <col min="6659" max="6659" width="7.5703125" style="6" customWidth="1"/>
    <col min="6660" max="6660" width="34.140625" style="6" customWidth="1"/>
    <col min="6661" max="6661" width="30.42578125" style="6" bestFit="1" customWidth="1"/>
    <col min="6662" max="6662" width="33.28515625" style="6" bestFit="1" customWidth="1"/>
    <col min="6663" max="6663" width="6.85546875" style="6" customWidth="1"/>
    <col min="6664" max="6664" width="10.5703125" style="6" bestFit="1" customWidth="1"/>
    <col min="6665" max="6665" width="12.140625" style="6" customWidth="1"/>
    <col min="6666" max="6914" width="9.140625" style="6"/>
    <col min="6915" max="6915" width="7.5703125" style="6" customWidth="1"/>
    <col min="6916" max="6916" width="34.140625" style="6" customWidth="1"/>
    <col min="6917" max="6917" width="30.42578125" style="6" bestFit="1" customWidth="1"/>
    <col min="6918" max="6918" width="33.28515625" style="6" bestFit="1" customWidth="1"/>
    <col min="6919" max="6919" width="6.85546875" style="6" customWidth="1"/>
    <col min="6920" max="6920" width="10.5703125" style="6" bestFit="1" customWidth="1"/>
    <col min="6921" max="6921" width="12.140625" style="6" customWidth="1"/>
    <col min="6922" max="7170" width="9.140625" style="6"/>
    <col min="7171" max="7171" width="7.5703125" style="6" customWidth="1"/>
    <col min="7172" max="7172" width="34.140625" style="6" customWidth="1"/>
    <col min="7173" max="7173" width="30.42578125" style="6" bestFit="1" customWidth="1"/>
    <col min="7174" max="7174" width="33.28515625" style="6" bestFit="1" customWidth="1"/>
    <col min="7175" max="7175" width="6.85546875" style="6" customWidth="1"/>
    <col min="7176" max="7176" width="10.5703125" style="6" bestFit="1" customWidth="1"/>
    <col min="7177" max="7177" width="12.140625" style="6" customWidth="1"/>
    <col min="7178" max="7426" width="9.140625" style="6"/>
    <col min="7427" max="7427" width="7.5703125" style="6" customWidth="1"/>
    <col min="7428" max="7428" width="34.140625" style="6" customWidth="1"/>
    <col min="7429" max="7429" width="30.42578125" style="6" bestFit="1" customWidth="1"/>
    <col min="7430" max="7430" width="33.28515625" style="6" bestFit="1" customWidth="1"/>
    <col min="7431" max="7431" width="6.85546875" style="6" customWidth="1"/>
    <col min="7432" max="7432" width="10.5703125" style="6" bestFit="1" customWidth="1"/>
    <col min="7433" max="7433" width="12.140625" style="6" customWidth="1"/>
    <col min="7434" max="7682" width="9.140625" style="6"/>
    <col min="7683" max="7683" width="7.5703125" style="6" customWidth="1"/>
    <col min="7684" max="7684" width="34.140625" style="6" customWidth="1"/>
    <col min="7685" max="7685" width="30.42578125" style="6" bestFit="1" customWidth="1"/>
    <col min="7686" max="7686" width="33.28515625" style="6" bestFit="1" customWidth="1"/>
    <col min="7687" max="7687" width="6.85546875" style="6" customWidth="1"/>
    <col min="7688" max="7688" width="10.5703125" style="6" bestFit="1" customWidth="1"/>
    <col min="7689" max="7689" width="12.140625" style="6" customWidth="1"/>
    <col min="7690" max="7938" width="9.140625" style="6"/>
    <col min="7939" max="7939" width="7.5703125" style="6" customWidth="1"/>
    <col min="7940" max="7940" width="34.140625" style="6" customWidth="1"/>
    <col min="7941" max="7941" width="30.42578125" style="6" bestFit="1" customWidth="1"/>
    <col min="7942" max="7942" width="33.28515625" style="6" bestFit="1" customWidth="1"/>
    <col min="7943" max="7943" width="6.85546875" style="6" customWidth="1"/>
    <col min="7944" max="7944" width="10.5703125" style="6" bestFit="1" customWidth="1"/>
    <col min="7945" max="7945" width="12.140625" style="6" customWidth="1"/>
    <col min="7946" max="8194" width="9.140625" style="6"/>
    <col min="8195" max="8195" width="7.5703125" style="6" customWidth="1"/>
    <col min="8196" max="8196" width="34.140625" style="6" customWidth="1"/>
    <col min="8197" max="8197" width="30.42578125" style="6" bestFit="1" customWidth="1"/>
    <col min="8198" max="8198" width="33.28515625" style="6" bestFit="1" customWidth="1"/>
    <col min="8199" max="8199" width="6.85546875" style="6" customWidth="1"/>
    <col min="8200" max="8200" width="10.5703125" style="6" bestFit="1" customWidth="1"/>
    <col min="8201" max="8201" width="12.140625" style="6" customWidth="1"/>
    <col min="8202" max="8450" width="9.140625" style="6"/>
    <col min="8451" max="8451" width="7.5703125" style="6" customWidth="1"/>
    <col min="8452" max="8452" width="34.140625" style="6" customWidth="1"/>
    <col min="8453" max="8453" width="30.42578125" style="6" bestFit="1" customWidth="1"/>
    <col min="8454" max="8454" width="33.28515625" style="6" bestFit="1" customWidth="1"/>
    <col min="8455" max="8455" width="6.85546875" style="6" customWidth="1"/>
    <col min="8456" max="8456" width="10.5703125" style="6" bestFit="1" customWidth="1"/>
    <col min="8457" max="8457" width="12.140625" style="6" customWidth="1"/>
    <col min="8458" max="8706" width="9.140625" style="6"/>
    <col min="8707" max="8707" width="7.5703125" style="6" customWidth="1"/>
    <col min="8708" max="8708" width="34.140625" style="6" customWidth="1"/>
    <col min="8709" max="8709" width="30.42578125" style="6" bestFit="1" customWidth="1"/>
    <col min="8710" max="8710" width="33.28515625" style="6" bestFit="1" customWidth="1"/>
    <col min="8711" max="8711" width="6.85546875" style="6" customWidth="1"/>
    <col min="8712" max="8712" width="10.5703125" style="6" bestFit="1" customWidth="1"/>
    <col min="8713" max="8713" width="12.140625" style="6" customWidth="1"/>
    <col min="8714" max="8962" width="9.140625" style="6"/>
    <col min="8963" max="8963" width="7.5703125" style="6" customWidth="1"/>
    <col min="8964" max="8964" width="34.140625" style="6" customWidth="1"/>
    <col min="8965" max="8965" width="30.42578125" style="6" bestFit="1" customWidth="1"/>
    <col min="8966" max="8966" width="33.28515625" style="6" bestFit="1" customWidth="1"/>
    <col min="8967" max="8967" width="6.85546875" style="6" customWidth="1"/>
    <col min="8968" max="8968" width="10.5703125" style="6" bestFit="1" customWidth="1"/>
    <col min="8969" max="8969" width="12.140625" style="6" customWidth="1"/>
    <col min="8970" max="9218" width="9.140625" style="6"/>
    <col min="9219" max="9219" width="7.5703125" style="6" customWidth="1"/>
    <col min="9220" max="9220" width="34.140625" style="6" customWidth="1"/>
    <col min="9221" max="9221" width="30.42578125" style="6" bestFit="1" customWidth="1"/>
    <col min="9222" max="9222" width="33.28515625" style="6" bestFit="1" customWidth="1"/>
    <col min="9223" max="9223" width="6.85546875" style="6" customWidth="1"/>
    <col min="9224" max="9224" width="10.5703125" style="6" bestFit="1" customWidth="1"/>
    <col min="9225" max="9225" width="12.140625" style="6" customWidth="1"/>
    <col min="9226" max="9474" width="9.140625" style="6"/>
    <col min="9475" max="9475" width="7.5703125" style="6" customWidth="1"/>
    <col min="9476" max="9476" width="34.140625" style="6" customWidth="1"/>
    <col min="9477" max="9477" width="30.42578125" style="6" bestFit="1" customWidth="1"/>
    <col min="9478" max="9478" width="33.28515625" style="6" bestFit="1" customWidth="1"/>
    <col min="9479" max="9479" width="6.85546875" style="6" customWidth="1"/>
    <col min="9480" max="9480" width="10.5703125" style="6" bestFit="1" customWidth="1"/>
    <col min="9481" max="9481" width="12.140625" style="6" customWidth="1"/>
    <col min="9482" max="9730" width="9.140625" style="6"/>
    <col min="9731" max="9731" width="7.5703125" style="6" customWidth="1"/>
    <col min="9732" max="9732" width="34.140625" style="6" customWidth="1"/>
    <col min="9733" max="9733" width="30.42578125" style="6" bestFit="1" customWidth="1"/>
    <col min="9734" max="9734" width="33.28515625" style="6" bestFit="1" customWidth="1"/>
    <col min="9735" max="9735" width="6.85546875" style="6" customWidth="1"/>
    <col min="9736" max="9736" width="10.5703125" style="6" bestFit="1" customWidth="1"/>
    <col min="9737" max="9737" width="12.140625" style="6" customWidth="1"/>
    <col min="9738" max="9986" width="9.140625" style="6"/>
    <col min="9987" max="9987" width="7.5703125" style="6" customWidth="1"/>
    <col min="9988" max="9988" width="34.140625" style="6" customWidth="1"/>
    <col min="9989" max="9989" width="30.42578125" style="6" bestFit="1" customWidth="1"/>
    <col min="9990" max="9990" width="33.28515625" style="6" bestFit="1" customWidth="1"/>
    <col min="9991" max="9991" width="6.85546875" style="6" customWidth="1"/>
    <col min="9992" max="9992" width="10.5703125" style="6" bestFit="1" customWidth="1"/>
    <col min="9993" max="9993" width="12.140625" style="6" customWidth="1"/>
    <col min="9994" max="10242" width="9.140625" style="6"/>
    <col min="10243" max="10243" width="7.5703125" style="6" customWidth="1"/>
    <col min="10244" max="10244" width="34.140625" style="6" customWidth="1"/>
    <col min="10245" max="10245" width="30.42578125" style="6" bestFit="1" customWidth="1"/>
    <col min="10246" max="10246" width="33.28515625" style="6" bestFit="1" customWidth="1"/>
    <col min="10247" max="10247" width="6.85546875" style="6" customWidth="1"/>
    <col min="10248" max="10248" width="10.5703125" style="6" bestFit="1" customWidth="1"/>
    <col min="10249" max="10249" width="12.140625" style="6" customWidth="1"/>
    <col min="10250" max="10498" width="9.140625" style="6"/>
    <col min="10499" max="10499" width="7.5703125" style="6" customWidth="1"/>
    <col min="10500" max="10500" width="34.140625" style="6" customWidth="1"/>
    <col min="10501" max="10501" width="30.42578125" style="6" bestFit="1" customWidth="1"/>
    <col min="10502" max="10502" width="33.28515625" style="6" bestFit="1" customWidth="1"/>
    <col min="10503" max="10503" width="6.85546875" style="6" customWidth="1"/>
    <col min="10504" max="10504" width="10.5703125" style="6" bestFit="1" customWidth="1"/>
    <col min="10505" max="10505" width="12.140625" style="6" customWidth="1"/>
    <col min="10506" max="10754" width="9.140625" style="6"/>
    <col min="10755" max="10755" width="7.5703125" style="6" customWidth="1"/>
    <col min="10756" max="10756" width="34.140625" style="6" customWidth="1"/>
    <col min="10757" max="10757" width="30.42578125" style="6" bestFit="1" customWidth="1"/>
    <col min="10758" max="10758" width="33.28515625" style="6" bestFit="1" customWidth="1"/>
    <col min="10759" max="10759" width="6.85546875" style="6" customWidth="1"/>
    <col min="10760" max="10760" width="10.5703125" style="6" bestFit="1" customWidth="1"/>
    <col min="10761" max="10761" width="12.140625" style="6" customWidth="1"/>
    <col min="10762" max="11010" width="9.140625" style="6"/>
    <col min="11011" max="11011" width="7.5703125" style="6" customWidth="1"/>
    <col min="11012" max="11012" width="34.140625" style="6" customWidth="1"/>
    <col min="11013" max="11013" width="30.42578125" style="6" bestFit="1" customWidth="1"/>
    <col min="11014" max="11014" width="33.28515625" style="6" bestFit="1" customWidth="1"/>
    <col min="11015" max="11015" width="6.85546875" style="6" customWidth="1"/>
    <col min="11016" max="11016" width="10.5703125" style="6" bestFit="1" customWidth="1"/>
    <col min="11017" max="11017" width="12.140625" style="6" customWidth="1"/>
    <col min="11018" max="11266" width="9.140625" style="6"/>
    <col min="11267" max="11267" width="7.5703125" style="6" customWidth="1"/>
    <col min="11268" max="11268" width="34.140625" style="6" customWidth="1"/>
    <col min="11269" max="11269" width="30.42578125" style="6" bestFit="1" customWidth="1"/>
    <col min="11270" max="11270" width="33.28515625" style="6" bestFit="1" customWidth="1"/>
    <col min="11271" max="11271" width="6.85546875" style="6" customWidth="1"/>
    <col min="11272" max="11272" width="10.5703125" style="6" bestFit="1" customWidth="1"/>
    <col min="11273" max="11273" width="12.140625" style="6" customWidth="1"/>
    <col min="11274" max="11522" width="9.140625" style="6"/>
    <col min="11523" max="11523" width="7.5703125" style="6" customWidth="1"/>
    <col min="11524" max="11524" width="34.140625" style="6" customWidth="1"/>
    <col min="11525" max="11525" width="30.42578125" style="6" bestFit="1" customWidth="1"/>
    <col min="11526" max="11526" width="33.28515625" style="6" bestFit="1" customWidth="1"/>
    <col min="11527" max="11527" width="6.85546875" style="6" customWidth="1"/>
    <col min="11528" max="11528" width="10.5703125" style="6" bestFit="1" customWidth="1"/>
    <col min="11529" max="11529" width="12.140625" style="6" customWidth="1"/>
    <col min="11530" max="11778" width="9.140625" style="6"/>
    <col min="11779" max="11779" width="7.5703125" style="6" customWidth="1"/>
    <col min="11780" max="11780" width="34.140625" style="6" customWidth="1"/>
    <col min="11781" max="11781" width="30.42578125" style="6" bestFit="1" customWidth="1"/>
    <col min="11782" max="11782" width="33.28515625" style="6" bestFit="1" customWidth="1"/>
    <col min="11783" max="11783" width="6.85546875" style="6" customWidth="1"/>
    <col min="11784" max="11784" width="10.5703125" style="6" bestFit="1" customWidth="1"/>
    <col min="11785" max="11785" width="12.140625" style="6" customWidth="1"/>
    <col min="11786" max="12034" width="9.140625" style="6"/>
    <col min="12035" max="12035" width="7.5703125" style="6" customWidth="1"/>
    <col min="12036" max="12036" width="34.140625" style="6" customWidth="1"/>
    <col min="12037" max="12037" width="30.42578125" style="6" bestFit="1" customWidth="1"/>
    <col min="12038" max="12038" width="33.28515625" style="6" bestFit="1" customWidth="1"/>
    <col min="12039" max="12039" width="6.85546875" style="6" customWidth="1"/>
    <col min="12040" max="12040" width="10.5703125" style="6" bestFit="1" customWidth="1"/>
    <col min="12041" max="12041" width="12.140625" style="6" customWidth="1"/>
    <col min="12042" max="12290" width="9.140625" style="6"/>
    <col min="12291" max="12291" width="7.5703125" style="6" customWidth="1"/>
    <col min="12292" max="12292" width="34.140625" style="6" customWidth="1"/>
    <col min="12293" max="12293" width="30.42578125" style="6" bestFit="1" customWidth="1"/>
    <col min="12294" max="12294" width="33.28515625" style="6" bestFit="1" customWidth="1"/>
    <col min="12295" max="12295" width="6.85546875" style="6" customWidth="1"/>
    <col min="12296" max="12296" width="10.5703125" style="6" bestFit="1" customWidth="1"/>
    <col min="12297" max="12297" width="12.140625" style="6" customWidth="1"/>
    <col min="12298" max="12546" width="9.140625" style="6"/>
    <col min="12547" max="12547" width="7.5703125" style="6" customWidth="1"/>
    <col min="12548" max="12548" width="34.140625" style="6" customWidth="1"/>
    <col min="12549" max="12549" width="30.42578125" style="6" bestFit="1" customWidth="1"/>
    <col min="12550" max="12550" width="33.28515625" style="6" bestFit="1" customWidth="1"/>
    <col min="12551" max="12551" width="6.85546875" style="6" customWidth="1"/>
    <col min="12552" max="12552" width="10.5703125" style="6" bestFit="1" customWidth="1"/>
    <col min="12553" max="12553" width="12.140625" style="6" customWidth="1"/>
    <col min="12554" max="12802" width="9.140625" style="6"/>
    <col min="12803" max="12803" width="7.5703125" style="6" customWidth="1"/>
    <col min="12804" max="12804" width="34.140625" style="6" customWidth="1"/>
    <col min="12805" max="12805" width="30.42578125" style="6" bestFit="1" customWidth="1"/>
    <col min="12806" max="12806" width="33.28515625" style="6" bestFit="1" customWidth="1"/>
    <col min="12807" max="12807" width="6.85546875" style="6" customWidth="1"/>
    <col min="12808" max="12808" width="10.5703125" style="6" bestFit="1" customWidth="1"/>
    <col min="12809" max="12809" width="12.140625" style="6" customWidth="1"/>
    <col min="12810" max="13058" width="9.140625" style="6"/>
    <col min="13059" max="13059" width="7.5703125" style="6" customWidth="1"/>
    <col min="13060" max="13060" width="34.140625" style="6" customWidth="1"/>
    <col min="13061" max="13061" width="30.42578125" style="6" bestFit="1" customWidth="1"/>
    <col min="13062" max="13062" width="33.28515625" style="6" bestFit="1" customWidth="1"/>
    <col min="13063" max="13063" width="6.85546875" style="6" customWidth="1"/>
    <col min="13064" max="13064" width="10.5703125" style="6" bestFit="1" customWidth="1"/>
    <col min="13065" max="13065" width="12.140625" style="6" customWidth="1"/>
    <col min="13066" max="13314" width="9.140625" style="6"/>
    <col min="13315" max="13315" width="7.5703125" style="6" customWidth="1"/>
    <col min="13316" max="13316" width="34.140625" style="6" customWidth="1"/>
    <col min="13317" max="13317" width="30.42578125" style="6" bestFit="1" customWidth="1"/>
    <col min="13318" max="13318" width="33.28515625" style="6" bestFit="1" customWidth="1"/>
    <col min="13319" max="13319" width="6.85546875" style="6" customWidth="1"/>
    <col min="13320" max="13320" width="10.5703125" style="6" bestFit="1" customWidth="1"/>
    <col min="13321" max="13321" width="12.140625" style="6" customWidth="1"/>
    <col min="13322" max="13570" width="9.140625" style="6"/>
    <col min="13571" max="13571" width="7.5703125" style="6" customWidth="1"/>
    <col min="13572" max="13572" width="34.140625" style="6" customWidth="1"/>
    <col min="13573" max="13573" width="30.42578125" style="6" bestFit="1" customWidth="1"/>
    <col min="13574" max="13574" width="33.28515625" style="6" bestFit="1" customWidth="1"/>
    <col min="13575" max="13575" width="6.85546875" style="6" customWidth="1"/>
    <col min="13576" max="13576" width="10.5703125" style="6" bestFit="1" customWidth="1"/>
    <col min="13577" max="13577" width="12.140625" style="6" customWidth="1"/>
    <col min="13578" max="13826" width="9.140625" style="6"/>
    <col min="13827" max="13827" width="7.5703125" style="6" customWidth="1"/>
    <col min="13828" max="13828" width="34.140625" style="6" customWidth="1"/>
    <col min="13829" max="13829" width="30.42578125" style="6" bestFit="1" customWidth="1"/>
    <col min="13830" max="13830" width="33.28515625" style="6" bestFit="1" customWidth="1"/>
    <col min="13831" max="13831" width="6.85546875" style="6" customWidth="1"/>
    <col min="13832" max="13832" width="10.5703125" style="6" bestFit="1" customWidth="1"/>
    <col min="13833" max="13833" width="12.140625" style="6" customWidth="1"/>
    <col min="13834" max="14082" width="9.140625" style="6"/>
    <col min="14083" max="14083" width="7.5703125" style="6" customWidth="1"/>
    <col min="14084" max="14084" width="34.140625" style="6" customWidth="1"/>
    <col min="14085" max="14085" width="30.42578125" style="6" bestFit="1" customWidth="1"/>
    <col min="14086" max="14086" width="33.28515625" style="6" bestFit="1" customWidth="1"/>
    <col min="14087" max="14087" width="6.85546875" style="6" customWidth="1"/>
    <col min="14088" max="14088" width="10.5703125" style="6" bestFit="1" customWidth="1"/>
    <col min="14089" max="14089" width="12.140625" style="6" customWidth="1"/>
    <col min="14090" max="14338" width="9.140625" style="6"/>
    <col min="14339" max="14339" width="7.5703125" style="6" customWidth="1"/>
    <col min="14340" max="14340" width="34.140625" style="6" customWidth="1"/>
    <col min="14341" max="14341" width="30.42578125" style="6" bestFit="1" customWidth="1"/>
    <col min="14342" max="14342" width="33.28515625" style="6" bestFit="1" customWidth="1"/>
    <col min="14343" max="14343" width="6.85546875" style="6" customWidth="1"/>
    <col min="14344" max="14344" width="10.5703125" style="6" bestFit="1" customWidth="1"/>
    <col min="14345" max="14345" width="12.140625" style="6" customWidth="1"/>
    <col min="14346" max="14594" width="9.140625" style="6"/>
    <col min="14595" max="14595" width="7.5703125" style="6" customWidth="1"/>
    <col min="14596" max="14596" width="34.140625" style="6" customWidth="1"/>
    <col min="14597" max="14597" width="30.42578125" style="6" bestFit="1" customWidth="1"/>
    <col min="14598" max="14598" width="33.28515625" style="6" bestFit="1" customWidth="1"/>
    <col min="14599" max="14599" width="6.85546875" style="6" customWidth="1"/>
    <col min="14600" max="14600" width="10.5703125" style="6" bestFit="1" customWidth="1"/>
    <col min="14601" max="14601" width="12.140625" style="6" customWidth="1"/>
    <col min="14602" max="14850" width="9.140625" style="6"/>
    <col min="14851" max="14851" width="7.5703125" style="6" customWidth="1"/>
    <col min="14852" max="14852" width="34.140625" style="6" customWidth="1"/>
    <col min="14853" max="14853" width="30.42578125" style="6" bestFit="1" customWidth="1"/>
    <col min="14854" max="14854" width="33.28515625" style="6" bestFit="1" customWidth="1"/>
    <col min="14855" max="14855" width="6.85546875" style="6" customWidth="1"/>
    <col min="14856" max="14856" width="10.5703125" style="6" bestFit="1" customWidth="1"/>
    <col min="14857" max="14857" width="12.140625" style="6" customWidth="1"/>
    <col min="14858" max="15106" width="9.140625" style="6"/>
    <col min="15107" max="15107" width="7.5703125" style="6" customWidth="1"/>
    <col min="15108" max="15108" width="34.140625" style="6" customWidth="1"/>
    <col min="15109" max="15109" width="30.42578125" style="6" bestFit="1" customWidth="1"/>
    <col min="15110" max="15110" width="33.28515625" style="6" bestFit="1" customWidth="1"/>
    <col min="15111" max="15111" width="6.85546875" style="6" customWidth="1"/>
    <col min="15112" max="15112" width="10.5703125" style="6" bestFit="1" customWidth="1"/>
    <col min="15113" max="15113" width="12.140625" style="6" customWidth="1"/>
    <col min="15114" max="15362" width="9.140625" style="6"/>
    <col min="15363" max="15363" width="7.5703125" style="6" customWidth="1"/>
    <col min="15364" max="15364" width="34.140625" style="6" customWidth="1"/>
    <col min="15365" max="15365" width="30.42578125" style="6" bestFit="1" customWidth="1"/>
    <col min="15366" max="15366" width="33.28515625" style="6" bestFit="1" customWidth="1"/>
    <col min="15367" max="15367" width="6.85546875" style="6" customWidth="1"/>
    <col min="15368" max="15368" width="10.5703125" style="6" bestFit="1" customWidth="1"/>
    <col min="15369" max="15369" width="12.140625" style="6" customWidth="1"/>
    <col min="15370" max="15618" width="9.140625" style="6"/>
    <col min="15619" max="15619" width="7.5703125" style="6" customWidth="1"/>
    <col min="15620" max="15620" width="34.140625" style="6" customWidth="1"/>
    <col min="15621" max="15621" width="30.42578125" style="6" bestFit="1" customWidth="1"/>
    <col min="15622" max="15622" width="33.28515625" style="6" bestFit="1" customWidth="1"/>
    <col min="15623" max="15623" width="6.85546875" style="6" customWidth="1"/>
    <col min="15624" max="15624" width="10.5703125" style="6" bestFit="1" customWidth="1"/>
    <col min="15625" max="15625" width="12.140625" style="6" customWidth="1"/>
    <col min="15626" max="15874" width="9.140625" style="6"/>
    <col min="15875" max="15875" width="7.5703125" style="6" customWidth="1"/>
    <col min="15876" max="15876" width="34.140625" style="6" customWidth="1"/>
    <col min="15877" max="15877" width="30.42578125" style="6" bestFit="1" customWidth="1"/>
    <col min="15878" max="15878" width="33.28515625" style="6" bestFit="1" customWidth="1"/>
    <col min="15879" max="15879" width="6.85546875" style="6" customWidth="1"/>
    <col min="15880" max="15880" width="10.5703125" style="6" bestFit="1" customWidth="1"/>
    <col min="15881" max="15881" width="12.140625" style="6" customWidth="1"/>
    <col min="15882" max="16130" width="9.140625" style="6"/>
    <col min="16131" max="16131" width="7.5703125" style="6" customWidth="1"/>
    <col min="16132" max="16132" width="34.140625" style="6" customWidth="1"/>
    <col min="16133" max="16133" width="30.42578125" style="6" bestFit="1" customWidth="1"/>
    <col min="16134" max="16134" width="33.28515625" style="6" bestFit="1" customWidth="1"/>
    <col min="16135" max="16135" width="6.85546875" style="6" customWidth="1"/>
    <col min="16136" max="16136" width="10.5703125" style="6" bestFit="1" customWidth="1"/>
    <col min="16137" max="16137" width="12.140625" style="6" customWidth="1"/>
    <col min="16138" max="16384" width="9.140625" style="6"/>
  </cols>
  <sheetData>
    <row r="2" spans="1:24" x14ac:dyDescent="0.25">
      <c r="A2" s="5"/>
      <c r="B2" s="6" t="s">
        <v>115</v>
      </c>
      <c r="Q2" s="6" t="s">
        <v>117</v>
      </c>
    </row>
    <row r="3" spans="1:24" ht="15.75" x14ac:dyDescent="0.25">
      <c r="A3" s="1"/>
      <c r="B3" s="1"/>
    </row>
    <row r="4" spans="1:24" ht="47.25" customHeight="1" x14ac:dyDescent="0.25">
      <c r="A4" s="1"/>
      <c r="B4" s="260" t="s">
        <v>116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124"/>
    </row>
    <row r="5" spans="1:24" ht="15.75" x14ac:dyDescent="0.25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24"/>
    </row>
    <row r="6" spans="1:24" ht="15.75" thickBot="1" x14ac:dyDescent="0.3"/>
    <row r="7" spans="1:24" ht="15.75" customHeight="1" x14ac:dyDescent="0.25">
      <c r="A7" s="212" t="s">
        <v>9</v>
      </c>
      <c r="B7" s="242" t="s">
        <v>0</v>
      </c>
      <c r="C7" s="210" t="s">
        <v>11</v>
      </c>
      <c r="D7" s="242" t="s">
        <v>12</v>
      </c>
      <c r="E7" s="206" t="s">
        <v>82</v>
      </c>
      <c r="F7" s="206" t="s">
        <v>88</v>
      </c>
      <c r="G7" s="231"/>
      <c r="H7" s="231" t="s">
        <v>91</v>
      </c>
      <c r="I7" s="234"/>
      <c r="J7" s="206" t="s">
        <v>84</v>
      </c>
      <c r="K7" s="231"/>
      <c r="L7" s="233" t="s">
        <v>92</v>
      </c>
      <c r="M7" s="234"/>
      <c r="N7" s="206" t="s">
        <v>85</v>
      </c>
      <c r="O7" s="231"/>
      <c r="P7" s="233" t="s">
        <v>93</v>
      </c>
      <c r="Q7" s="234"/>
      <c r="R7" s="206" t="s">
        <v>94</v>
      </c>
      <c r="S7" s="231"/>
      <c r="T7" s="214" t="s">
        <v>95</v>
      </c>
      <c r="U7" s="229"/>
    </row>
    <row r="8" spans="1:24" ht="15.75" customHeight="1" thickBot="1" x14ac:dyDescent="0.3">
      <c r="A8" s="213"/>
      <c r="B8" s="243"/>
      <c r="C8" s="244"/>
      <c r="D8" s="243"/>
      <c r="E8" s="207"/>
      <c r="F8" s="208"/>
      <c r="G8" s="232"/>
      <c r="H8" s="232"/>
      <c r="I8" s="236"/>
      <c r="J8" s="208"/>
      <c r="K8" s="232"/>
      <c r="L8" s="235"/>
      <c r="M8" s="236"/>
      <c r="N8" s="208"/>
      <c r="O8" s="232"/>
      <c r="P8" s="235"/>
      <c r="Q8" s="236"/>
      <c r="R8" s="208"/>
      <c r="S8" s="232"/>
      <c r="T8" s="218"/>
      <c r="U8" s="230"/>
    </row>
    <row r="9" spans="1:24" ht="15.75" x14ac:dyDescent="0.25">
      <c r="A9" s="213"/>
      <c r="B9" s="243"/>
      <c r="C9" s="244"/>
      <c r="D9" s="243"/>
      <c r="E9" s="245"/>
      <c r="F9" s="126" t="s">
        <v>89</v>
      </c>
      <c r="G9" s="135" t="s">
        <v>90</v>
      </c>
      <c r="H9" s="159" t="s">
        <v>89</v>
      </c>
      <c r="I9" s="160" t="s">
        <v>90</v>
      </c>
      <c r="J9" s="35" t="s">
        <v>89</v>
      </c>
      <c r="K9" s="138" t="s">
        <v>90</v>
      </c>
      <c r="L9" s="170" t="s">
        <v>89</v>
      </c>
      <c r="M9" s="160" t="s">
        <v>90</v>
      </c>
      <c r="N9" s="125" t="s">
        <v>89</v>
      </c>
      <c r="O9" s="138" t="s">
        <v>90</v>
      </c>
      <c r="P9" s="170" t="s">
        <v>89</v>
      </c>
      <c r="Q9" s="160" t="s">
        <v>90</v>
      </c>
      <c r="R9" s="128" t="s">
        <v>89</v>
      </c>
      <c r="S9" s="150" t="s">
        <v>90</v>
      </c>
      <c r="T9" s="149" t="s">
        <v>89</v>
      </c>
      <c r="U9" s="150" t="s">
        <v>90</v>
      </c>
    </row>
    <row r="10" spans="1:24" ht="16.5" thickBot="1" x14ac:dyDescent="0.3">
      <c r="A10" s="67">
        <v>0</v>
      </c>
      <c r="B10" s="67">
        <v>1</v>
      </c>
      <c r="C10" s="70">
        <v>2</v>
      </c>
      <c r="D10" s="67">
        <v>3</v>
      </c>
      <c r="E10" s="64">
        <v>4</v>
      </c>
      <c r="F10" s="64">
        <v>5</v>
      </c>
      <c r="G10" s="62">
        <v>6</v>
      </c>
      <c r="H10" s="161" t="s">
        <v>97</v>
      </c>
      <c r="I10" s="162" t="s">
        <v>98</v>
      </c>
      <c r="J10" s="64">
        <v>9</v>
      </c>
      <c r="K10" s="139">
        <v>10</v>
      </c>
      <c r="L10" s="171" t="s">
        <v>99</v>
      </c>
      <c r="M10" s="162" t="s">
        <v>100</v>
      </c>
      <c r="N10" s="70">
        <v>13</v>
      </c>
      <c r="O10" s="139">
        <v>14</v>
      </c>
      <c r="P10" s="171" t="s">
        <v>101</v>
      </c>
      <c r="Q10" s="162" t="s">
        <v>102</v>
      </c>
      <c r="R10" s="70" t="s">
        <v>103</v>
      </c>
      <c r="S10" s="63" t="s">
        <v>104</v>
      </c>
      <c r="T10" s="64" t="s">
        <v>105</v>
      </c>
      <c r="U10" s="63" t="s">
        <v>106</v>
      </c>
    </row>
    <row r="11" spans="1:24" ht="15.75" x14ac:dyDescent="0.25">
      <c r="A11" s="220">
        <v>1</v>
      </c>
      <c r="B11" s="103" t="s">
        <v>69</v>
      </c>
      <c r="C11" s="96" t="s">
        <v>4</v>
      </c>
      <c r="D11" s="97" t="s">
        <v>5</v>
      </c>
      <c r="E11" s="114"/>
      <c r="F11" s="194">
        <f>+G11*20%</f>
        <v>45645.4</v>
      </c>
      <c r="G11" s="15">
        <f>50050+83237+6000+17688+12828+30900+27524</f>
        <v>228227</v>
      </c>
      <c r="H11" s="177">
        <f>+E11*F11</f>
        <v>0</v>
      </c>
      <c r="I11" s="163">
        <f>+G11*E11</f>
        <v>0</v>
      </c>
      <c r="J11" s="14">
        <f>+K11*20%</f>
        <v>46949.600000000006</v>
      </c>
      <c r="K11" s="140">
        <f>143600+91148</f>
        <v>234748</v>
      </c>
      <c r="L11" s="177">
        <f>+J11*E11</f>
        <v>0</v>
      </c>
      <c r="M11" s="163">
        <f>+K11*E11</f>
        <v>0</v>
      </c>
      <c r="N11" s="14">
        <f>+O11*20%</f>
        <v>76548.600000000006</v>
      </c>
      <c r="O11" s="140">
        <v>382743</v>
      </c>
      <c r="P11" s="177">
        <f>+N11*E11</f>
        <v>0</v>
      </c>
      <c r="Q11" s="163">
        <f>+O11*E11</f>
        <v>0</v>
      </c>
      <c r="R11" s="14">
        <f>+N11+J11+F11</f>
        <v>169143.6</v>
      </c>
      <c r="S11" s="16">
        <f>+G11+K11+O11</f>
        <v>845718</v>
      </c>
      <c r="T11" s="189">
        <f>+P11+L11+H11</f>
        <v>0</v>
      </c>
      <c r="U11" s="151">
        <f>+I11+M11+Q11</f>
        <v>0</v>
      </c>
      <c r="X11" s="28"/>
    </row>
    <row r="12" spans="1:24" ht="15.75" x14ac:dyDescent="0.25">
      <c r="A12" s="221"/>
      <c r="B12" s="108" t="s">
        <v>80</v>
      </c>
      <c r="C12" s="109" t="s">
        <v>4</v>
      </c>
      <c r="D12" s="110" t="s">
        <v>5</v>
      </c>
      <c r="E12" s="115"/>
      <c r="F12" s="195">
        <f t="shared" ref="F12:F21" si="0">+G12*20%</f>
        <v>6000</v>
      </c>
      <c r="G12" s="129">
        <v>30000</v>
      </c>
      <c r="H12" s="178">
        <f t="shared" ref="H12:H21" si="1">+E12*F12</f>
        <v>0</v>
      </c>
      <c r="I12" s="164">
        <f t="shared" ref="I12:I21" si="2">+G12*E12</f>
        <v>0</v>
      </c>
      <c r="J12" s="19">
        <f t="shared" ref="J12:J21" si="3">+K12*20%</f>
        <v>39256</v>
      </c>
      <c r="K12" s="141">
        <v>196280</v>
      </c>
      <c r="L12" s="178">
        <f t="shared" ref="L12:L21" si="4">+J12*E12</f>
        <v>0</v>
      </c>
      <c r="M12" s="164">
        <f t="shared" ref="M12:M21" si="5">+K12*E12</f>
        <v>0</v>
      </c>
      <c r="N12" s="19">
        <f t="shared" ref="N12:N21" si="6">+O12*20%</f>
        <v>26501</v>
      </c>
      <c r="O12" s="148">
        <v>132505</v>
      </c>
      <c r="P12" s="178">
        <f t="shared" ref="P12:P21" si="7">+N12*E12</f>
        <v>0</v>
      </c>
      <c r="Q12" s="164">
        <f t="shared" ref="Q12:Q21" si="8">+O12*E12</f>
        <v>0</v>
      </c>
      <c r="R12" s="19">
        <f t="shared" ref="R12:R21" si="9">+N12+J12+F12</f>
        <v>71757</v>
      </c>
      <c r="S12" s="172">
        <f t="shared" ref="S12:S21" si="10">+G12+K12+O12</f>
        <v>358785</v>
      </c>
      <c r="T12" s="190">
        <f t="shared" ref="T12:T22" si="11">+P12+L12+H12</f>
        <v>0</v>
      </c>
      <c r="U12" s="152">
        <f t="shared" ref="U12:U22" si="12">+I12+M12+Q12</f>
        <v>0</v>
      </c>
    </row>
    <row r="13" spans="1:24" ht="16.5" thickBot="1" x14ac:dyDescent="0.3">
      <c r="A13" s="222"/>
      <c r="B13" s="104" t="s">
        <v>59</v>
      </c>
      <c r="C13" s="98" t="s">
        <v>4</v>
      </c>
      <c r="D13" s="99" t="s">
        <v>5</v>
      </c>
      <c r="E13" s="116"/>
      <c r="F13" s="196">
        <f t="shared" si="0"/>
        <v>669.6</v>
      </c>
      <c r="G13" s="130">
        <f>300+2163+605+280</f>
        <v>3348</v>
      </c>
      <c r="H13" s="179">
        <f t="shared" si="1"/>
        <v>0</v>
      </c>
      <c r="I13" s="165">
        <f t="shared" si="2"/>
        <v>0</v>
      </c>
      <c r="J13" s="184">
        <f t="shared" si="3"/>
        <v>201.20000000000002</v>
      </c>
      <c r="K13" s="142">
        <f>450+556</f>
        <v>1006</v>
      </c>
      <c r="L13" s="186">
        <f t="shared" si="4"/>
        <v>0</v>
      </c>
      <c r="M13" s="165">
        <f t="shared" si="5"/>
        <v>0</v>
      </c>
      <c r="N13" s="184">
        <f t="shared" si="6"/>
        <v>1024.8</v>
      </c>
      <c r="O13" s="142">
        <f>2730+2394</f>
        <v>5124</v>
      </c>
      <c r="P13" s="186">
        <f t="shared" si="7"/>
        <v>0</v>
      </c>
      <c r="Q13" s="165">
        <f t="shared" si="8"/>
        <v>0</v>
      </c>
      <c r="R13" s="192">
        <f t="shared" si="9"/>
        <v>1895.6</v>
      </c>
      <c r="S13" s="173">
        <f t="shared" si="10"/>
        <v>9478</v>
      </c>
      <c r="T13" s="117">
        <f t="shared" si="11"/>
        <v>0</v>
      </c>
      <c r="U13" s="153">
        <f t="shared" si="12"/>
        <v>0</v>
      </c>
    </row>
    <row r="14" spans="1:24" ht="30.75" customHeight="1" x14ac:dyDescent="0.25">
      <c r="A14" s="220">
        <v>2</v>
      </c>
      <c r="B14" s="240" t="s">
        <v>56</v>
      </c>
      <c r="C14" s="191" t="s">
        <v>96</v>
      </c>
      <c r="D14" s="97" t="s">
        <v>5</v>
      </c>
      <c r="E14" s="114"/>
      <c r="F14" s="194">
        <f t="shared" si="0"/>
        <v>3012.2000000000003</v>
      </c>
      <c r="G14" s="15">
        <f>2600+1590+4539+437+1095+1000+2120+1680</f>
        <v>15061</v>
      </c>
      <c r="H14" s="177">
        <f t="shared" si="1"/>
        <v>0</v>
      </c>
      <c r="I14" s="163">
        <f t="shared" si="2"/>
        <v>0</v>
      </c>
      <c r="J14" s="14">
        <f t="shared" si="3"/>
        <v>4010.4</v>
      </c>
      <c r="K14" s="140">
        <f>6360+3620+10072</f>
        <v>20052</v>
      </c>
      <c r="L14" s="177">
        <f t="shared" si="4"/>
        <v>0</v>
      </c>
      <c r="M14" s="163">
        <f t="shared" si="5"/>
        <v>0</v>
      </c>
      <c r="N14" s="14">
        <f t="shared" si="6"/>
        <v>5531</v>
      </c>
      <c r="O14" s="140">
        <f>6955+20700</f>
        <v>27655</v>
      </c>
      <c r="P14" s="177">
        <f t="shared" si="7"/>
        <v>0</v>
      </c>
      <c r="Q14" s="163">
        <f t="shared" si="8"/>
        <v>0</v>
      </c>
      <c r="R14" s="14">
        <f t="shared" si="9"/>
        <v>12553.6</v>
      </c>
      <c r="S14" s="16">
        <f t="shared" si="10"/>
        <v>62768</v>
      </c>
      <c r="T14" s="189">
        <f t="shared" si="11"/>
        <v>0</v>
      </c>
      <c r="U14" s="151">
        <f t="shared" si="12"/>
        <v>0</v>
      </c>
    </row>
    <row r="15" spans="1:24" ht="47.25" customHeight="1" thickBot="1" x14ac:dyDescent="0.3">
      <c r="A15" s="222"/>
      <c r="B15" s="241"/>
      <c r="C15" s="136" t="s">
        <v>86</v>
      </c>
      <c r="D15" s="78" t="s">
        <v>5</v>
      </c>
      <c r="E15" s="116"/>
      <c r="F15" s="196">
        <f t="shared" si="0"/>
        <v>951.40000000000009</v>
      </c>
      <c r="G15" s="130">
        <f>870+460+1539+121+240+345+660+522</f>
        <v>4757</v>
      </c>
      <c r="H15" s="179">
        <f t="shared" si="1"/>
        <v>0</v>
      </c>
      <c r="I15" s="165">
        <f t="shared" si="2"/>
        <v>0</v>
      </c>
      <c r="J15" s="184">
        <f t="shared" si="3"/>
        <v>1257.2</v>
      </c>
      <c r="K15" s="142">
        <f>1807+1245+3234</f>
        <v>6286</v>
      </c>
      <c r="L15" s="186">
        <f t="shared" si="4"/>
        <v>0</v>
      </c>
      <c r="M15" s="165">
        <f t="shared" si="5"/>
        <v>0</v>
      </c>
      <c r="N15" s="184">
        <f t="shared" si="6"/>
        <v>1668.8000000000002</v>
      </c>
      <c r="O15" s="142">
        <f>2104+6240</f>
        <v>8344</v>
      </c>
      <c r="P15" s="186">
        <f t="shared" si="7"/>
        <v>0</v>
      </c>
      <c r="Q15" s="165">
        <f t="shared" si="8"/>
        <v>0</v>
      </c>
      <c r="R15" s="192">
        <f t="shared" si="9"/>
        <v>3877.4</v>
      </c>
      <c r="S15" s="173">
        <f t="shared" si="10"/>
        <v>19387</v>
      </c>
      <c r="T15" s="117">
        <f t="shared" si="11"/>
        <v>0</v>
      </c>
      <c r="U15" s="153">
        <f t="shared" si="12"/>
        <v>0</v>
      </c>
    </row>
    <row r="16" spans="1:24" ht="16.5" thickBot="1" x14ac:dyDescent="0.3">
      <c r="A16" s="102">
        <v>3</v>
      </c>
      <c r="B16" s="105" t="s">
        <v>57</v>
      </c>
      <c r="C16" s="100" t="s">
        <v>4</v>
      </c>
      <c r="D16" s="101" t="s">
        <v>7</v>
      </c>
      <c r="E16" s="119"/>
      <c r="F16" s="194">
        <f t="shared" si="0"/>
        <v>2279.4</v>
      </c>
      <c r="G16" s="133">
        <f>1575+750+4759+314+892+645+1551+911</f>
        <v>11397</v>
      </c>
      <c r="H16" s="180">
        <f t="shared" si="1"/>
        <v>0</v>
      </c>
      <c r="I16" s="166">
        <f t="shared" si="2"/>
        <v>0</v>
      </c>
      <c r="J16" s="183">
        <f t="shared" si="3"/>
        <v>2324.6</v>
      </c>
      <c r="K16" s="143">
        <f>3560+2557+5506</f>
        <v>11623</v>
      </c>
      <c r="L16" s="187">
        <f t="shared" si="4"/>
        <v>0</v>
      </c>
      <c r="M16" s="166">
        <f t="shared" si="5"/>
        <v>0</v>
      </c>
      <c r="N16" s="183">
        <f t="shared" si="6"/>
        <v>2378.8000000000002</v>
      </c>
      <c r="O16" s="143">
        <f>882+11012</f>
        <v>11894</v>
      </c>
      <c r="P16" s="187">
        <f t="shared" si="7"/>
        <v>0</v>
      </c>
      <c r="Q16" s="166">
        <f t="shared" si="8"/>
        <v>0</v>
      </c>
      <c r="R16" s="14">
        <f t="shared" si="9"/>
        <v>6982.7999999999993</v>
      </c>
      <c r="S16" s="174">
        <f t="shared" si="10"/>
        <v>34914</v>
      </c>
      <c r="T16" s="114">
        <f t="shared" si="11"/>
        <v>0</v>
      </c>
      <c r="U16" s="154">
        <f t="shared" si="12"/>
        <v>0</v>
      </c>
    </row>
    <row r="17" spans="1:21" ht="15.75" x14ac:dyDescent="0.25">
      <c r="A17" s="112">
        <v>4</v>
      </c>
      <c r="B17" s="113" t="s">
        <v>60</v>
      </c>
      <c r="C17" s="71" t="s">
        <v>4</v>
      </c>
      <c r="D17" s="76" t="s">
        <v>5</v>
      </c>
      <c r="E17" s="117"/>
      <c r="F17" s="194">
        <f t="shared" si="0"/>
        <v>1710</v>
      </c>
      <c r="G17" s="131">
        <f>2000+1000+1300+100+200+50+400+3500</f>
        <v>8550</v>
      </c>
      <c r="H17" s="177">
        <f t="shared" si="1"/>
        <v>0</v>
      </c>
      <c r="I17" s="167">
        <f t="shared" si="2"/>
        <v>0</v>
      </c>
      <c r="J17" s="14">
        <f t="shared" si="3"/>
        <v>2300</v>
      </c>
      <c r="K17" s="144">
        <f>2500+5000+4000</f>
        <v>11500</v>
      </c>
      <c r="L17" s="177">
        <f t="shared" si="4"/>
        <v>0</v>
      </c>
      <c r="M17" s="167">
        <f t="shared" si="5"/>
        <v>0</v>
      </c>
      <c r="N17" s="14">
        <f t="shared" si="6"/>
        <v>1700</v>
      </c>
      <c r="O17" s="144">
        <f>1000+7500</f>
        <v>8500</v>
      </c>
      <c r="P17" s="177">
        <f t="shared" si="7"/>
        <v>0</v>
      </c>
      <c r="Q17" s="167">
        <f t="shared" si="8"/>
        <v>0</v>
      </c>
      <c r="R17" s="14">
        <f t="shared" si="9"/>
        <v>5710</v>
      </c>
      <c r="S17" s="175">
        <f t="shared" si="10"/>
        <v>28550</v>
      </c>
      <c r="T17" s="189">
        <f t="shared" si="11"/>
        <v>0</v>
      </c>
      <c r="U17" s="155">
        <f t="shared" si="12"/>
        <v>0</v>
      </c>
    </row>
    <row r="18" spans="1:21" ht="31.5" x14ac:dyDescent="0.25">
      <c r="A18" s="17">
        <v>5</v>
      </c>
      <c r="B18" s="106" t="s">
        <v>79</v>
      </c>
      <c r="C18" s="72" t="s">
        <v>4</v>
      </c>
      <c r="D18" s="77" t="s">
        <v>5</v>
      </c>
      <c r="E18" s="117"/>
      <c r="F18" s="195">
        <f t="shared" si="0"/>
        <v>480</v>
      </c>
      <c r="G18" s="131">
        <f>500+400+1000+500</f>
        <v>2400</v>
      </c>
      <c r="H18" s="178">
        <f t="shared" si="1"/>
        <v>0</v>
      </c>
      <c r="I18" s="164">
        <f t="shared" si="2"/>
        <v>0</v>
      </c>
      <c r="J18" s="19">
        <f t="shared" si="3"/>
        <v>800</v>
      </c>
      <c r="K18" s="145">
        <f>1000+1000+2000</f>
        <v>4000</v>
      </c>
      <c r="L18" s="178">
        <f t="shared" si="4"/>
        <v>0</v>
      </c>
      <c r="M18" s="164">
        <f t="shared" si="5"/>
        <v>0</v>
      </c>
      <c r="N18" s="19">
        <f t="shared" si="6"/>
        <v>1200</v>
      </c>
      <c r="O18" s="144">
        <f>3000+3000</f>
        <v>6000</v>
      </c>
      <c r="P18" s="178">
        <f t="shared" si="7"/>
        <v>0</v>
      </c>
      <c r="Q18" s="164">
        <f t="shared" si="8"/>
        <v>0</v>
      </c>
      <c r="R18" s="19">
        <f t="shared" si="9"/>
        <v>2480</v>
      </c>
      <c r="S18" s="175">
        <f t="shared" si="10"/>
        <v>12400</v>
      </c>
      <c r="T18" s="190">
        <f t="shared" si="11"/>
        <v>0</v>
      </c>
      <c r="U18" s="155">
        <f t="shared" si="12"/>
        <v>0</v>
      </c>
    </row>
    <row r="19" spans="1:21" ht="31.5" x14ac:dyDescent="0.25">
      <c r="A19" s="17">
        <v>6</v>
      </c>
      <c r="B19" s="107" t="s">
        <v>62</v>
      </c>
      <c r="C19" s="72" t="s">
        <v>4</v>
      </c>
      <c r="D19" s="77" t="s">
        <v>23</v>
      </c>
      <c r="E19" s="117"/>
      <c r="F19" s="195">
        <f t="shared" si="0"/>
        <v>10020</v>
      </c>
      <c r="G19" s="131">
        <f>15000+9100+14000+1000+2000+1000+4000+4000</f>
        <v>50100</v>
      </c>
      <c r="H19" s="178">
        <f t="shared" si="1"/>
        <v>0</v>
      </c>
      <c r="I19" s="164">
        <f t="shared" si="2"/>
        <v>0</v>
      </c>
      <c r="J19" s="19">
        <f t="shared" si="3"/>
        <v>9400</v>
      </c>
      <c r="K19" s="145">
        <f>25000+10000+12000</f>
        <v>47000</v>
      </c>
      <c r="L19" s="178">
        <f t="shared" si="4"/>
        <v>0</v>
      </c>
      <c r="M19" s="164">
        <f t="shared" si="5"/>
        <v>0</v>
      </c>
      <c r="N19" s="19">
        <f t="shared" si="6"/>
        <v>6000</v>
      </c>
      <c r="O19" s="144">
        <f>10000+20000</f>
        <v>30000</v>
      </c>
      <c r="P19" s="178">
        <f t="shared" si="7"/>
        <v>0</v>
      </c>
      <c r="Q19" s="164">
        <f t="shared" si="8"/>
        <v>0</v>
      </c>
      <c r="R19" s="19">
        <f t="shared" si="9"/>
        <v>25420</v>
      </c>
      <c r="S19" s="175">
        <f t="shared" si="10"/>
        <v>127100</v>
      </c>
      <c r="T19" s="190">
        <f t="shared" si="11"/>
        <v>0</v>
      </c>
      <c r="U19" s="155">
        <f t="shared" si="12"/>
        <v>0</v>
      </c>
    </row>
    <row r="20" spans="1:21" ht="15.75" x14ac:dyDescent="0.25">
      <c r="A20" s="17">
        <v>7</v>
      </c>
      <c r="B20" s="107" t="s">
        <v>65</v>
      </c>
      <c r="C20" s="72" t="s">
        <v>4</v>
      </c>
      <c r="D20" s="77" t="s">
        <v>5</v>
      </c>
      <c r="E20" s="117"/>
      <c r="F20" s="195">
        <f t="shared" si="0"/>
        <v>1820</v>
      </c>
      <c r="G20" s="131">
        <f>3000+100+3000+3000</f>
        <v>9100</v>
      </c>
      <c r="H20" s="178">
        <f t="shared" si="1"/>
        <v>0</v>
      </c>
      <c r="I20" s="164">
        <f t="shared" si="2"/>
        <v>0</v>
      </c>
      <c r="J20" s="19">
        <f t="shared" si="3"/>
        <v>2000</v>
      </c>
      <c r="K20" s="145">
        <f>3000+3500+3500</f>
        <v>10000</v>
      </c>
      <c r="L20" s="178">
        <f t="shared" si="4"/>
        <v>0</v>
      </c>
      <c r="M20" s="164">
        <f t="shared" si="5"/>
        <v>0</v>
      </c>
      <c r="N20" s="19">
        <f t="shared" si="6"/>
        <v>1100</v>
      </c>
      <c r="O20" s="144">
        <f>1000+4500</f>
        <v>5500</v>
      </c>
      <c r="P20" s="178">
        <f t="shared" si="7"/>
        <v>0</v>
      </c>
      <c r="Q20" s="164">
        <f t="shared" si="8"/>
        <v>0</v>
      </c>
      <c r="R20" s="19">
        <f t="shared" si="9"/>
        <v>4920</v>
      </c>
      <c r="S20" s="175">
        <f t="shared" si="10"/>
        <v>24600</v>
      </c>
      <c r="T20" s="190">
        <f t="shared" si="11"/>
        <v>0</v>
      </c>
      <c r="U20" s="155">
        <f t="shared" si="12"/>
        <v>0</v>
      </c>
    </row>
    <row r="21" spans="1:21" ht="32.25" thickBot="1" x14ac:dyDescent="0.3">
      <c r="A21" s="120">
        <v>8</v>
      </c>
      <c r="B21" s="121" t="s">
        <v>66</v>
      </c>
      <c r="C21" s="122" t="s">
        <v>4</v>
      </c>
      <c r="D21" s="111" t="s">
        <v>5</v>
      </c>
      <c r="E21" s="118"/>
      <c r="F21" s="196">
        <f t="shared" si="0"/>
        <v>1250</v>
      </c>
      <c r="G21" s="132">
        <f>2000+1500+100+200+150+300+2000</f>
        <v>6250</v>
      </c>
      <c r="H21" s="179">
        <f t="shared" si="1"/>
        <v>0</v>
      </c>
      <c r="I21" s="168">
        <f t="shared" si="2"/>
        <v>0</v>
      </c>
      <c r="J21" s="184">
        <f t="shared" si="3"/>
        <v>1850</v>
      </c>
      <c r="K21" s="146">
        <f>7000+1250+1000</f>
        <v>9250</v>
      </c>
      <c r="L21" s="186">
        <f t="shared" si="4"/>
        <v>0</v>
      </c>
      <c r="M21" s="168">
        <f t="shared" si="5"/>
        <v>0</v>
      </c>
      <c r="N21" s="184">
        <f t="shared" si="6"/>
        <v>1080</v>
      </c>
      <c r="O21" s="146">
        <f>400+5000</f>
        <v>5400</v>
      </c>
      <c r="P21" s="186">
        <f t="shared" si="7"/>
        <v>0</v>
      </c>
      <c r="Q21" s="165">
        <f t="shared" si="8"/>
        <v>0</v>
      </c>
      <c r="R21" s="192">
        <f t="shared" si="9"/>
        <v>4180</v>
      </c>
      <c r="S21" s="176">
        <f t="shared" si="10"/>
        <v>20900</v>
      </c>
      <c r="T21" s="117">
        <f t="shared" si="11"/>
        <v>0</v>
      </c>
      <c r="U21" s="156">
        <f t="shared" si="12"/>
        <v>0</v>
      </c>
    </row>
    <row r="22" spans="1:21" ht="16.5" thickBot="1" x14ac:dyDescent="0.3">
      <c r="A22" s="237" t="s">
        <v>87</v>
      </c>
      <c r="B22" s="238"/>
      <c r="C22" s="238"/>
      <c r="D22" s="238"/>
      <c r="E22" s="239"/>
      <c r="F22" s="182"/>
      <c r="G22" s="134"/>
      <c r="H22" s="181">
        <f>SUM(H11:H21)</f>
        <v>0</v>
      </c>
      <c r="I22" s="169">
        <f>SUM(I11:I21)</f>
        <v>0</v>
      </c>
      <c r="J22" s="185"/>
      <c r="K22" s="147"/>
      <c r="L22" s="188">
        <f>SUM(L11:L21)</f>
        <v>0</v>
      </c>
      <c r="M22" s="169">
        <f>SUM(M11:M21)</f>
        <v>0</v>
      </c>
      <c r="N22" s="127"/>
      <c r="O22" s="147"/>
      <c r="P22" s="188">
        <f>SUM(P11:P21)</f>
        <v>0</v>
      </c>
      <c r="Q22" s="169">
        <f>SUM(Q11:Q21)</f>
        <v>0</v>
      </c>
      <c r="R22" s="127"/>
      <c r="S22" s="157"/>
      <c r="T22" s="137">
        <f t="shared" si="11"/>
        <v>0</v>
      </c>
      <c r="U22" s="123">
        <f t="shared" si="12"/>
        <v>0</v>
      </c>
    </row>
    <row r="24" spans="1:21" x14ac:dyDescent="0.25">
      <c r="B24" s="198" t="s">
        <v>114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197"/>
    </row>
    <row r="25" spans="1:21" x14ac:dyDescent="0.25">
      <c r="B25" s="19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197"/>
    </row>
    <row r="26" spans="1:21" x14ac:dyDescent="0.25">
      <c r="B26" s="59"/>
      <c r="C26" s="59"/>
      <c r="D26" s="59"/>
      <c r="E26" s="59"/>
      <c r="F26" s="59"/>
      <c r="G26" s="59"/>
      <c r="H26" s="59"/>
      <c r="I26" s="48"/>
      <c r="J26" s="48"/>
      <c r="K26" s="48"/>
      <c r="L26" s="48" t="s">
        <v>115</v>
      </c>
      <c r="M26" s="48"/>
      <c r="N26" s="48"/>
      <c r="O26" s="48"/>
      <c r="P26" s="48"/>
      <c r="Q26" s="48"/>
      <c r="R26" s="48"/>
      <c r="S26" s="48"/>
      <c r="T26" s="48"/>
    </row>
    <row r="27" spans="1:21" x14ac:dyDescent="0.25">
      <c r="B27" s="59"/>
      <c r="C27" s="59"/>
      <c r="D27" s="59"/>
      <c r="E27" s="193"/>
      <c r="F27" s="59"/>
      <c r="G27" s="59"/>
      <c r="H27" s="59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</row>
    <row r="28" spans="1:21" x14ac:dyDescent="0.25">
      <c r="B28" s="48"/>
      <c r="C28" s="48"/>
      <c r="D28" s="48"/>
      <c r="E28" s="15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29" spans="1:21" hidden="1" x14ac:dyDescent="0.25">
      <c r="B29" s="48"/>
      <c r="C29" s="48"/>
      <c r="D29" s="48"/>
      <c r="E29" s="158"/>
      <c r="F29" s="48"/>
      <c r="G29" s="48"/>
      <c r="H29" s="158">
        <f>+H22/2</f>
        <v>0</v>
      </c>
      <c r="I29" s="158">
        <f>+I22/4</f>
        <v>0</v>
      </c>
      <c r="J29" s="158">
        <f t="shared" ref="J29:P29" si="13">+J22/2</f>
        <v>0</v>
      </c>
      <c r="K29" s="158">
        <f t="shared" si="13"/>
        <v>0</v>
      </c>
      <c r="L29" s="158">
        <f t="shared" si="13"/>
        <v>0</v>
      </c>
      <c r="M29" s="158">
        <f>+M22/4</f>
        <v>0</v>
      </c>
      <c r="N29" s="158">
        <f t="shared" si="13"/>
        <v>0</v>
      </c>
      <c r="O29" s="158">
        <f t="shared" si="13"/>
        <v>0</v>
      </c>
      <c r="P29" s="158">
        <f t="shared" si="13"/>
        <v>0</v>
      </c>
      <c r="Q29" s="158">
        <f>+Q22/4</f>
        <v>0</v>
      </c>
      <c r="R29" s="48"/>
      <c r="S29" s="48"/>
      <c r="T29" s="48"/>
      <c r="U29" s="28">
        <f>+S11+S12</f>
        <v>1204503</v>
      </c>
    </row>
    <row r="30" spans="1:21" x14ac:dyDescent="0.25">
      <c r="B30" s="48"/>
      <c r="C30" s="48"/>
      <c r="D30" s="48"/>
      <c r="E30" s="15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</row>
    <row r="31" spans="1:21" x14ac:dyDescent="0.25">
      <c r="B31" s="48"/>
      <c r="C31" s="48"/>
      <c r="D31" s="48"/>
      <c r="E31" s="15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</row>
    <row r="32" spans="1:21" x14ac:dyDescent="0.25">
      <c r="B32" s="48"/>
      <c r="C32" s="48"/>
      <c r="D32" s="48"/>
      <c r="E32" s="15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158"/>
      <c r="T32" s="48"/>
    </row>
    <row r="33" spans="2:20" x14ac:dyDescent="0.25">
      <c r="B33" s="48"/>
      <c r="C33" s="48"/>
      <c r="D33" s="48"/>
      <c r="E33" s="15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</row>
    <row r="34" spans="2:20" x14ac:dyDescent="0.25">
      <c r="E34" s="158"/>
    </row>
    <row r="35" spans="2:20" x14ac:dyDescent="0.25">
      <c r="E35" s="158"/>
    </row>
    <row r="36" spans="2:20" x14ac:dyDescent="0.25">
      <c r="E36" s="158"/>
    </row>
    <row r="37" spans="2:20" x14ac:dyDescent="0.25">
      <c r="E37" s="158"/>
    </row>
  </sheetData>
  <mergeCells count="19">
    <mergeCell ref="A22:E22"/>
    <mergeCell ref="B14:B15"/>
    <mergeCell ref="B4:S4"/>
    <mergeCell ref="A5:S5"/>
    <mergeCell ref="A7:A9"/>
    <mergeCell ref="B7:B9"/>
    <mergeCell ref="C7:C9"/>
    <mergeCell ref="D7:D9"/>
    <mergeCell ref="A11:A13"/>
    <mergeCell ref="A14:A15"/>
    <mergeCell ref="E7:E9"/>
    <mergeCell ref="F7:G8"/>
    <mergeCell ref="H7:I8"/>
    <mergeCell ref="T7:U8"/>
    <mergeCell ref="J7:K8"/>
    <mergeCell ref="L7:M8"/>
    <mergeCell ref="N7:O8"/>
    <mergeCell ref="P7:Q8"/>
    <mergeCell ref="R7:S8"/>
  </mergeCells>
  <printOptions horizontalCentered="1"/>
  <pageMargins left="0" right="0" top="0" bottom="0" header="0.31496062992125984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4FFF8-71BE-4FD9-8120-6AD2F2A13D7B}">
  <dimension ref="A1:H31"/>
  <sheetViews>
    <sheetView workbookViewId="0">
      <selection activeCell="K10" sqref="K10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7" width="8.425781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78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80</v>
      </c>
      <c r="C10" s="71" t="s">
        <v>4</v>
      </c>
      <c r="D10" s="76" t="s">
        <v>5</v>
      </c>
      <c r="E10" s="85"/>
      <c r="F10" s="86"/>
      <c r="G10" s="87">
        <v>132504</v>
      </c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/>
      <c r="F11" s="86"/>
      <c r="G11" s="87">
        <v>2730</v>
      </c>
      <c r="H11" s="80"/>
    </row>
    <row r="12" spans="1:8" ht="15.75" x14ac:dyDescent="0.25">
      <c r="A12" s="224"/>
      <c r="B12" s="247" t="s">
        <v>56</v>
      </c>
      <c r="C12" s="72" t="s">
        <v>83</v>
      </c>
      <c r="D12" s="77" t="s">
        <v>5</v>
      </c>
      <c r="E12" s="88"/>
      <c r="F12" s="89"/>
      <c r="G12" s="90">
        <v>6955</v>
      </c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/>
      <c r="F13" s="89"/>
      <c r="G13" s="90">
        <v>2104</v>
      </c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/>
      <c r="F14" s="89"/>
      <c r="G14" s="90">
        <v>882</v>
      </c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/>
      <c r="F15" s="89"/>
      <c r="G15" s="90">
        <v>1000</v>
      </c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/>
      <c r="F16" s="89"/>
      <c r="G16" s="90">
        <v>3000</v>
      </c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/>
      <c r="F17" s="89"/>
      <c r="G17" s="90">
        <v>10000</v>
      </c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/>
      <c r="F18" s="89"/>
      <c r="G18" s="90">
        <v>0</v>
      </c>
      <c r="H18" s="81"/>
    </row>
    <row r="19" spans="1:8" ht="31.5" x14ac:dyDescent="0.25">
      <c r="A19" s="65">
        <v>6</v>
      </c>
      <c r="B19" s="68" t="s">
        <v>73</v>
      </c>
      <c r="C19" s="72" t="s">
        <v>4</v>
      </c>
      <c r="D19" s="77" t="s">
        <v>5</v>
      </c>
      <c r="E19" s="88"/>
      <c r="F19" s="89"/>
      <c r="G19" s="90">
        <v>1000</v>
      </c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/>
      <c r="F20" s="92"/>
      <c r="G20" s="93">
        <v>400</v>
      </c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17A40-119D-4D4F-978C-C346973F01E9}">
  <dimension ref="A1:H31"/>
  <sheetViews>
    <sheetView workbookViewId="0">
      <selection activeCell="K10" sqref="K10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7" width="8.425781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110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111</v>
      </c>
      <c r="C10" s="71" t="s">
        <v>4</v>
      </c>
      <c r="D10" s="76" t="s">
        <v>5</v>
      </c>
      <c r="E10" s="85"/>
      <c r="F10" s="86"/>
      <c r="G10" s="87">
        <v>382743</v>
      </c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/>
      <c r="F11" s="86"/>
      <c r="G11" s="87">
        <v>2394</v>
      </c>
      <c r="H11" s="80"/>
    </row>
    <row r="12" spans="1:8" ht="15.75" x14ac:dyDescent="0.25">
      <c r="A12" s="224"/>
      <c r="B12" s="247" t="s">
        <v>56</v>
      </c>
      <c r="C12" s="72" t="s">
        <v>83</v>
      </c>
      <c r="D12" s="77" t="s">
        <v>5</v>
      </c>
      <c r="E12" s="88"/>
      <c r="F12" s="89"/>
      <c r="G12" s="90">
        <v>20700</v>
      </c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/>
      <c r="F13" s="89"/>
      <c r="G13" s="90">
        <v>6240</v>
      </c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/>
      <c r="F14" s="89"/>
      <c r="G14" s="90">
        <v>11012</v>
      </c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/>
      <c r="F15" s="89"/>
      <c r="G15" s="90">
        <v>7500</v>
      </c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/>
      <c r="F16" s="89"/>
      <c r="G16" s="90">
        <v>3000</v>
      </c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/>
      <c r="F17" s="89"/>
      <c r="G17" s="90">
        <v>20000</v>
      </c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/>
      <c r="F18" s="89"/>
      <c r="G18" s="90">
        <v>0</v>
      </c>
      <c r="H18" s="81"/>
    </row>
    <row r="19" spans="1:8" ht="31.5" x14ac:dyDescent="0.25">
      <c r="A19" s="65">
        <v>6</v>
      </c>
      <c r="B19" s="68" t="s">
        <v>73</v>
      </c>
      <c r="C19" s="72" t="s">
        <v>4</v>
      </c>
      <c r="D19" s="77" t="s">
        <v>5</v>
      </c>
      <c r="E19" s="88"/>
      <c r="F19" s="89"/>
      <c r="G19" s="90">
        <v>4500</v>
      </c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/>
      <c r="F20" s="92"/>
      <c r="G20" s="93">
        <v>5000</v>
      </c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7A2C8-E732-4086-B0AA-BFC6DE5D7813}">
  <dimension ref="A1:H31"/>
  <sheetViews>
    <sheetView zoomScaleNormal="100" workbookViewId="0">
      <selection activeCell="K10" sqref="K10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3.14062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113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80</v>
      </c>
      <c r="C10" s="71" t="s">
        <v>4</v>
      </c>
      <c r="D10" s="76" t="s">
        <v>5</v>
      </c>
      <c r="E10" s="85"/>
      <c r="F10" s="86">
        <v>196280</v>
      </c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/>
      <c r="F11" s="86">
        <v>556</v>
      </c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/>
      <c r="F12" s="89">
        <v>10073</v>
      </c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/>
      <c r="F13" s="89">
        <v>3234</v>
      </c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/>
      <c r="F14" s="89">
        <v>5507</v>
      </c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/>
      <c r="F15" s="89">
        <v>4000</v>
      </c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/>
      <c r="F16" s="89">
        <v>2000</v>
      </c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/>
      <c r="F17" s="89">
        <v>12000</v>
      </c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/>
      <c r="F18" s="89">
        <v>0</v>
      </c>
      <c r="G18" s="90"/>
      <c r="H18" s="81"/>
    </row>
    <row r="19" spans="1:8" ht="31.5" x14ac:dyDescent="0.25">
      <c r="A19" s="65">
        <v>6</v>
      </c>
      <c r="B19" s="68" t="s">
        <v>65</v>
      </c>
      <c r="C19" s="72" t="s">
        <v>4</v>
      </c>
      <c r="D19" s="77" t="s">
        <v>5</v>
      </c>
      <c r="E19" s="88"/>
      <c r="F19" s="89">
        <v>3500</v>
      </c>
      <c r="G19" s="90"/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/>
      <c r="F20" s="92">
        <v>1000</v>
      </c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BABA-FED8-4C0A-9297-ACE593647CC0}">
  <dimension ref="A1:H31"/>
  <sheetViews>
    <sheetView workbookViewId="0">
      <selection sqref="A1:XFD1048576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5" width="8.42578125" style="6" bestFit="1" customWidth="1"/>
    <col min="6" max="7" width="7.140625" style="6" bestFit="1" customWidth="1"/>
    <col min="8" max="8" width="13.14062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112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64</v>
      </c>
      <c r="C10" s="71" t="s">
        <v>4</v>
      </c>
      <c r="D10" s="76" t="s">
        <v>5</v>
      </c>
      <c r="E10" s="85"/>
      <c r="F10" s="86">
        <v>91148</v>
      </c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/>
      <c r="F11" s="86">
        <v>0</v>
      </c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/>
      <c r="F12" s="89">
        <v>3620</v>
      </c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/>
      <c r="F13" s="89">
        <v>1245</v>
      </c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/>
      <c r="F14" s="89">
        <v>2557</v>
      </c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/>
      <c r="F15" s="89">
        <v>5000</v>
      </c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/>
      <c r="F16" s="89">
        <v>1000</v>
      </c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/>
      <c r="F17" s="89">
        <v>10000</v>
      </c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/>
      <c r="F18" s="89">
        <v>0</v>
      </c>
      <c r="G18" s="90"/>
      <c r="H18" s="81"/>
    </row>
    <row r="19" spans="1:8" ht="31.5" x14ac:dyDescent="0.25">
      <c r="A19" s="65">
        <v>6</v>
      </c>
      <c r="B19" s="68" t="s">
        <v>65</v>
      </c>
      <c r="C19" s="72" t="s">
        <v>4</v>
      </c>
      <c r="D19" s="77" t="s">
        <v>5</v>
      </c>
      <c r="E19" s="88"/>
      <c r="F19" s="89">
        <v>3500</v>
      </c>
      <c r="G19" s="90"/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/>
      <c r="F20" s="92">
        <v>1250</v>
      </c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CBAA3-169F-4272-8BF3-A3497821B3D1}">
  <dimension ref="A1:H31"/>
  <sheetViews>
    <sheetView workbookViewId="0">
      <selection sqref="A1:XFD1048576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5" width="8.42578125" style="6" bestFit="1" customWidth="1"/>
    <col min="6" max="7" width="7.140625" style="6" bestFit="1" customWidth="1"/>
    <col min="8" max="8" width="13.14062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68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64</v>
      </c>
      <c r="C10" s="71" t="s">
        <v>4</v>
      </c>
      <c r="D10" s="76" t="s">
        <v>5</v>
      </c>
      <c r="E10" s="85">
        <v>83237</v>
      </c>
      <c r="F10" s="86"/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>
        <v>2163</v>
      </c>
      <c r="F11" s="86"/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>
        <v>4539</v>
      </c>
      <c r="F12" s="89"/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>
        <v>1539</v>
      </c>
      <c r="F13" s="89"/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>
        <v>4759</v>
      </c>
      <c r="F14" s="89"/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1300</v>
      </c>
      <c r="F15" s="89"/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1000</v>
      </c>
      <c r="F16" s="89"/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14000</v>
      </c>
      <c r="F17" s="89"/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>
        <v>0</v>
      </c>
      <c r="F18" s="89"/>
      <c r="G18" s="90"/>
      <c r="H18" s="81"/>
    </row>
    <row r="19" spans="1:8" ht="31.5" x14ac:dyDescent="0.25">
      <c r="A19" s="65">
        <v>6</v>
      </c>
      <c r="B19" s="68" t="s">
        <v>65</v>
      </c>
      <c r="C19" s="72" t="s">
        <v>4</v>
      </c>
      <c r="D19" s="77" t="s">
        <v>5</v>
      </c>
      <c r="E19" s="88">
        <v>3000</v>
      </c>
      <c r="F19" s="89"/>
      <c r="G19" s="90"/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>
        <v>1500</v>
      </c>
      <c r="F20" s="92"/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7F36-6F81-4C64-8C92-10BF0D845D6C}">
  <dimension ref="A1:H31"/>
  <sheetViews>
    <sheetView workbookViewId="0">
      <selection activeCell="O16" sqref="O16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5" width="8.42578125" style="6" bestFit="1" customWidth="1"/>
    <col min="6" max="7" width="7.140625" style="6" bestFit="1" customWidth="1"/>
    <col min="8" max="8" width="13.14062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81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80</v>
      </c>
      <c r="C10" s="71" t="s">
        <v>4</v>
      </c>
      <c r="D10" s="76" t="s">
        <v>5</v>
      </c>
      <c r="E10" s="85">
        <v>30000</v>
      </c>
      <c r="F10" s="86"/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>
        <v>0</v>
      </c>
      <c r="F11" s="86"/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>
        <v>1590</v>
      </c>
      <c r="F12" s="89"/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>
        <v>460</v>
      </c>
      <c r="F13" s="89"/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>
        <v>750</v>
      </c>
      <c r="F14" s="89"/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>
        <v>1000</v>
      </c>
      <c r="F15" s="89"/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>
        <v>400</v>
      </c>
      <c r="F16" s="89"/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>
        <v>9100</v>
      </c>
      <c r="F17" s="89"/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>
        <v>0</v>
      </c>
      <c r="F18" s="89"/>
      <c r="G18" s="90"/>
      <c r="H18" s="81"/>
    </row>
    <row r="19" spans="1:8" ht="31.5" x14ac:dyDescent="0.25">
      <c r="A19" s="65">
        <v>6</v>
      </c>
      <c r="B19" s="68" t="s">
        <v>65</v>
      </c>
      <c r="C19" s="72" t="s">
        <v>4</v>
      </c>
      <c r="D19" s="77" t="s">
        <v>5</v>
      </c>
      <c r="E19" s="88">
        <v>100</v>
      </c>
      <c r="F19" s="89"/>
      <c r="G19" s="90"/>
      <c r="H19" s="81"/>
    </row>
    <row r="20" spans="1:8" ht="32.25" thickBot="1" x14ac:dyDescent="0.3">
      <c r="A20" s="66">
        <v>7</v>
      </c>
      <c r="B20" s="69" t="s">
        <v>66</v>
      </c>
      <c r="C20" s="75" t="s">
        <v>4</v>
      </c>
      <c r="D20" s="78" t="s">
        <v>5</v>
      </c>
      <c r="E20" s="91">
        <v>0</v>
      </c>
      <c r="F20" s="92"/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85A45-CF21-4BD3-B95B-3FE36BC53631}">
  <dimension ref="A1:H31"/>
  <sheetViews>
    <sheetView workbookViewId="0">
      <selection activeCell="L16" sqref="L16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7" width="8.425781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67</v>
      </c>
      <c r="B2" s="1"/>
    </row>
    <row r="3" spans="1:8" ht="15.75" x14ac:dyDescent="0.25">
      <c r="A3" s="1"/>
      <c r="B3" s="199" t="s">
        <v>58</v>
      </c>
      <c r="C3" s="199"/>
      <c r="D3" s="199"/>
      <c r="E3" s="199"/>
      <c r="F3" s="199"/>
      <c r="G3" s="199"/>
      <c r="H3" s="199"/>
    </row>
    <row r="4" spans="1:8" ht="15.75" x14ac:dyDescent="0.25">
      <c r="A4" s="249" t="s">
        <v>107</v>
      </c>
      <c r="B4" s="249"/>
      <c r="C4" s="249"/>
      <c r="D4" s="249"/>
      <c r="E4" s="249"/>
      <c r="F4" s="249"/>
      <c r="G4" s="249"/>
      <c r="H4" s="249"/>
    </row>
    <row r="5" spans="1:8" ht="15.75" thickBot="1" x14ac:dyDescent="0.3"/>
    <row r="6" spans="1:8" ht="15.75" customHeight="1" x14ac:dyDescent="0.25">
      <c r="A6" s="250" t="s">
        <v>9</v>
      </c>
      <c r="B6" s="242" t="s">
        <v>0</v>
      </c>
      <c r="C6" s="210" t="s">
        <v>11</v>
      </c>
      <c r="D6" s="242" t="s">
        <v>12</v>
      </c>
      <c r="E6" s="252" t="s">
        <v>48</v>
      </c>
      <c r="F6" s="253"/>
      <c r="G6" s="254"/>
      <c r="H6" s="258" t="s">
        <v>53</v>
      </c>
    </row>
    <row r="7" spans="1:8" ht="15.75" customHeight="1" x14ac:dyDescent="0.25">
      <c r="A7" s="251"/>
      <c r="B7" s="243"/>
      <c r="C7" s="244"/>
      <c r="D7" s="243"/>
      <c r="E7" s="255"/>
      <c r="F7" s="256"/>
      <c r="G7" s="257"/>
      <c r="H7" s="259"/>
    </row>
    <row r="8" spans="1:8" ht="15.75" x14ac:dyDescent="0.25">
      <c r="A8" s="251"/>
      <c r="B8" s="243"/>
      <c r="C8" s="244"/>
      <c r="D8" s="243"/>
      <c r="E8" s="83" t="s">
        <v>49</v>
      </c>
      <c r="F8" s="60" t="s">
        <v>50</v>
      </c>
      <c r="G8" s="84" t="s">
        <v>51</v>
      </c>
      <c r="H8" s="259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224">
        <v>1</v>
      </c>
      <c r="B10" s="94" t="s">
        <v>64</v>
      </c>
      <c r="C10" s="71" t="s">
        <v>4</v>
      </c>
      <c r="D10" s="76" t="s">
        <v>5</v>
      </c>
      <c r="E10" s="85"/>
      <c r="F10" s="86">
        <v>143600</v>
      </c>
      <c r="G10" s="87"/>
      <c r="H10" s="80"/>
    </row>
    <row r="11" spans="1:8" ht="15.75" x14ac:dyDescent="0.25">
      <c r="A11" s="224"/>
      <c r="B11" s="95" t="s">
        <v>59</v>
      </c>
      <c r="C11" s="71" t="s">
        <v>4</v>
      </c>
      <c r="D11" s="76" t="s">
        <v>5</v>
      </c>
      <c r="E11" s="85"/>
      <c r="F11" s="86">
        <v>450</v>
      </c>
      <c r="G11" s="87"/>
      <c r="H11" s="80"/>
    </row>
    <row r="12" spans="1:8" ht="15.75" x14ac:dyDescent="0.25">
      <c r="A12" s="224"/>
      <c r="B12" s="247" t="s">
        <v>56</v>
      </c>
      <c r="C12" s="72" t="s">
        <v>54</v>
      </c>
      <c r="D12" s="77" t="s">
        <v>5</v>
      </c>
      <c r="E12" s="88"/>
      <c r="F12" s="89">
        <v>6360</v>
      </c>
      <c r="G12" s="90"/>
      <c r="H12" s="81"/>
    </row>
    <row r="13" spans="1:8" ht="31.5" x14ac:dyDescent="0.25">
      <c r="A13" s="224"/>
      <c r="B13" s="248"/>
      <c r="C13" s="73" t="s">
        <v>55</v>
      </c>
      <c r="D13" s="77" t="s">
        <v>5</v>
      </c>
      <c r="E13" s="88"/>
      <c r="F13" s="89">
        <v>1807</v>
      </c>
      <c r="G13" s="90"/>
      <c r="H13" s="81"/>
    </row>
    <row r="14" spans="1:8" ht="15.75" x14ac:dyDescent="0.25">
      <c r="A14" s="246"/>
      <c r="B14" s="95" t="s">
        <v>57</v>
      </c>
      <c r="C14" s="74" t="s">
        <v>4</v>
      </c>
      <c r="D14" s="77" t="s">
        <v>7</v>
      </c>
      <c r="E14" s="88"/>
      <c r="F14" s="89">
        <v>3560</v>
      </c>
      <c r="G14" s="90"/>
      <c r="H14" s="81"/>
    </row>
    <row r="15" spans="1:8" ht="15.75" x14ac:dyDescent="0.25">
      <c r="A15" s="65">
        <v>2</v>
      </c>
      <c r="B15" s="68" t="s">
        <v>60</v>
      </c>
      <c r="C15" s="72" t="s">
        <v>4</v>
      </c>
      <c r="D15" s="77" t="s">
        <v>5</v>
      </c>
      <c r="E15" s="88"/>
      <c r="F15" s="89">
        <v>2500</v>
      </c>
      <c r="G15" s="90"/>
      <c r="H15" s="81"/>
    </row>
    <row r="16" spans="1:8" ht="31.5" x14ac:dyDescent="0.25">
      <c r="A16" s="65">
        <v>3</v>
      </c>
      <c r="B16" s="37" t="s">
        <v>61</v>
      </c>
      <c r="C16" s="72" t="s">
        <v>4</v>
      </c>
      <c r="D16" s="77" t="s">
        <v>5</v>
      </c>
      <c r="E16" s="88"/>
      <c r="F16" s="89">
        <v>1000</v>
      </c>
      <c r="G16" s="90"/>
      <c r="H16" s="81"/>
    </row>
    <row r="17" spans="1:8" ht="31.5" x14ac:dyDescent="0.25">
      <c r="A17" s="65">
        <v>4</v>
      </c>
      <c r="B17" s="68" t="s">
        <v>62</v>
      </c>
      <c r="C17" s="72" t="s">
        <v>4</v>
      </c>
      <c r="D17" s="77" t="s">
        <v>23</v>
      </c>
      <c r="E17" s="88"/>
      <c r="F17" s="89">
        <v>25000</v>
      </c>
      <c r="G17" s="90"/>
      <c r="H17" s="81"/>
    </row>
    <row r="18" spans="1:8" ht="31.5" x14ac:dyDescent="0.25">
      <c r="A18" s="65">
        <v>5</v>
      </c>
      <c r="B18" s="68" t="s">
        <v>63</v>
      </c>
      <c r="C18" s="72" t="s">
        <v>4</v>
      </c>
      <c r="D18" s="77" t="s">
        <v>23</v>
      </c>
      <c r="E18" s="88"/>
      <c r="F18" s="89">
        <v>0</v>
      </c>
      <c r="G18" s="90"/>
      <c r="H18" s="81"/>
    </row>
    <row r="19" spans="1:8" ht="31.5" x14ac:dyDescent="0.25">
      <c r="A19" s="65">
        <v>6</v>
      </c>
      <c r="B19" s="68" t="s">
        <v>74</v>
      </c>
      <c r="C19" s="72" t="s">
        <v>4</v>
      </c>
      <c r="D19" s="77" t="s">
        <v>5</v>
      </c>
      <c r="E19" s="88"/>
      <c r="F19" s="89">
        <v>3000</v>
      </c>
      <c r="G19" s="90"/>
      <c r="H19" s="81"/>
    </row>
    <row r="20" spans="1:8" ht="32.25" thickBot="1" x14ac:dyDescent="0.3">
      <c r="A20" s="66">
        <v>7</v>
      </c>
      <c r="B20" s="69" t="s">
        <v>75</v>
      </c>
      <c r="C20" s="75" t="s">
        <v>4</v>
      </c>
      <c r="D20" s="78" t="s">
        <v>5</v>
      </c>
      <c r="E20" s="91"/>
      <c r="F20" s="92">
        <v>7000</v>
      </c>
      <c r="G20" s="93"/>
      <c r="H20" s="82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  <row r="31" spans="1:8" x14ac:dyDescent="0.25">
      <c r="B31" s="48"/>
      <c r="C31" s="48"/>
      <c r="D31" s="48"/>
      <c r="E31" s="48"/>
      <c r="F31" s="48"/>
      <c r="G31" s="48"/>
      <c r="H31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Cantitati pe sectoare DN</vt:lpstr>
      <vt:lpstr>FINANCIAR CANTITAT SDN BOTOSANI</vt:lpstr>
      <vt:lpstr>DN 29 km 21+670 - km 37+900</vt:lpstr>
      <vt:lpstr>DN 29 km 44+100 - km 99+608</vt:lpstr>
      <vt:lpstr>DN 29A km 43+502 - km 71+914</vt:lpstr>
      <vt:lpstr>DN 29A km 71+914 - km 85+00</vt:lpstr>
      <vt:lpstr>DN 29A km 85+000 - km 98+842</vt:lpstr>
      <vt:lpstr>DN 29B km 6+110 - km 10+247</vt:lpstr>
      <vt:lpstr>DN 29C km 0+000 - km 20+200</vt:lpstr>
      <vt:lpstr>DN 29F km 0+000 - km 7+700</vt:lpstr>
      <vt:lpstr>DN 24C km 43+850 - km 49+110</vt:lpstr>
      <vt:lpstr>DN 24C km 53+000 - km 55+138</vt:lpstr>
      <vt:lpstr>DN 24C km 55+588 - km 58+536</vt:lpstr>
      <vt:lpstr>DN 24C km 59+400 - km 60+400</vt:lpstr>
      <vt:lpstr>DN 24C km102 - km 106+783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DRDP Iași</cp:lastModifiedBy>
  <cp:lastPrinted>2024-07-24T05:30:36Z</cp:lastPrinted>
  <dcterms:created xsi:type="dcterms:W3CDTF">2019-12-05T11:06:01Z</dcterms:created>
  <dcterms:modified xsi:type="dcterms:W3CDTF">2024-08-07T15:05:51Z</dcterms:modified>
</cp:coreProperties>
</file>